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29"/>
  <workbookPr showObjects="none" codeName="ThisWorkbook"/>
  <mc:AlternateContent xmlns:mc="http://schemas.openxmlformats.org/markup-compatibility/2006">
    <mc:Choice Requires="x15">
      <x15ac:absPath xmlns:x15ac="http://schemas.microsoft.com/office/spreadsheetml/2010/11/ac" url="C:\Users\miran_000\Downloads\"/>
    </mc:Choice>
  </mc:AlternateContent>
  <bookViews>
    <workbookView xWindow="0" yWindow="600" windowWidth="7815" windowHeight="5745"/>
  </bookViews>
  <sheets>
    <sheet name="Ch003 Worksheet" sheetId="104" r:id="rId1"/>
  </sheets>
  <definedNames>
    <definedName name="_xlnm.Print_Area" localSheetId="0">'Ch003 Worksheet'!$A$1:$J$328</definedName>
  </definedNames>
  <calcPr calcId="171027"/>
</workbook>
</file>

<file path=xl/calcChain.xml><?xml version="1.0" encoding="utf-8"?>
<calcChain xmlns="http://schemas.openxmlformats.org/spreadsheetml/2006/main">
  <c r="E251" i="104" l="1"/>
  <c r="E250" i="104"/>
  <c r="E192" i="104" l="1"/>
  <c r="E181" i="104"/>
  <c r="E180" i="104"/>
  <c r="E170" i="104"/>
  <c r="E169" i="104"/>
  <c r="E162" i="104"/>
  <c r="F148" i="104"/>
  <c r="F147" i="104"/>
  <c r="E146" i="104"/>
  <c r="E110" i="104"/>
  <c r="D110" i="104"/>
  <c r="E106" i="104"/>
  <c r="E144" i="104" l="1"/>
  <c r="E321" i="104" l="1"/>
  <c r="F314" i="104" l="1"/>
  <c r="E305" i="104"/>
  <c r="E306" i="104"/>
  <c r="E294" i="104"/>
  <c r="E273" i="104"/>
  <c r="E271" i="104"/>
  <c r="E272" i="104"/>
  <c r="E262" i="104"/>
  <c r="F289" i="104" l="1"/>
  <c r="F285" i="104"/>
  <c r="E296" i="104"/>
  <c r="F315" i="104"/>
  <c r="F253" i="104"/>
  <c r="F225" i="104"/>
  <c r="E231" i="104"/>
  <c r="D196" i="104"/>
  <c r="F198" i="104" s="1"/>
  <c r="G209" i="104" l="1"/>
  <c r="F246" i="104"/>
  <c r="F242" i="104"/>
  <c r="G212" i="104"/>
  <c r="E193" i="104"/>
  <c r="E184" i="104"/>
  <c r="E171" i="104"/>
  <c r="E164" i="104"/>
  <c r="D133" i="104"/>
  <c r="D122" i="104"/>
  <c r="D121" i="104"/>
  <c r="E117" i="104"/>
  <c r="D117" i="104"/>
  <c r="E116" i="104"/>
  <c r="D116" i="104"/>
  <c r="E78" i="104"/>
  <c r="E75" i="104"/>
  <c r="E71" i="104"/>
  <c r="E70" i="104"/>
  <c r="E55" i="104"/>
  <c r="E52" i="104"/>
  <c r="E48" i="104"/>
  <c r="E47" i="104"/>
  <c r="E29" i="104"/>
  <c r="E26" i="104"/>
  <c r="E22" i="104"/>
  <c r="E21" i="104"/>
  <c r="G214" i="104" l="1"/>
  <c r="F102" i="104"/>
  <c r="E105" i="104"/>
  <c r="E107" i="104" s="1"/>
  <c r="E145" i="104"/>
  <c r="G216" i="104"/>
  <c r="E220" i="104"/>
  <c r="D174" i="104"/>
  <c r="E175" i="104" s="1"/>
  <c r="D119" i="104"/>
  <c r="E119" i="104"/>
  <c r="E28" i="104"/>
  <c r="F30" i="104" s="1"/>
  <c r="H49" i="104"/>
  <c r="H72" i="104"/>
  <c r="E152" i="104" l="1"/>
  <c r="F150" i="104"/>
  <c r="E111" i="104"/>
  <c r="D111" i="104"/>
  <c r="D113" i="104" s="1"/>
  <c r="G107" i="104"/>
  <c r="G31" i="104"/>
  <c r="F223" i="104"/>
  <c r="F221" i="104"/>
  <c r="E54" i="104"/>
  <c r="F56" i="104" s="1"/>
  <c r="E77" i="104"/>
  <c r="F79" i="104" s="1"/>
  <c r="H23" i="104"/>
  <c r="G57" i="104" l="1"/>
  <c r="F31" i="104"/>
  <c r="E123" i="104"/>
  <c r="D134" i="104"/>
  <c r="D135" i="104" s="1"/>
  <c r="E113" i="104"/>
  <c r="F57" i="104" l="1"/>
  <c r="F80" i="104"/>
  <c r="G80" i="104"/>
  <c r="D127" i="104"/>
  <c r="E129" i="104" s="1"/>
  <c r="E124" i="104"/>
  <c r="E153" i="104"/>
  <c r="E154" i="104" s="1"/>
  <c r="F154" i="104" s="1"/>
  <c r="E135" i="104"/>
</calcChain>
</file>

<file path=xl/sharedStrings.xml><?xml version="1.0" encoding="utf-8"?>
<sst xmlns="http://schemas.openxmlformats.org/spreadsheetml/2006/main" count="312" uniqueCount="191">
  <si>
    <r>
      <rPr>
        <b/>
        <u/>
        <sz val="12"/>
        <color rgb="FF0000FF"/>
        <rFont val="Arial"/>
        <family val="2"/>
      </rPr>
      <t>Note</t>
    </r>
    <r>
      <rPr>
        <b/>
        <sz val="12"/>
        <color rgb="FF0000FF"/>
        <rFont val="Arial"/>
        <family val="2"/>
      </rPr>
      <t>:</t>
    </r>
    <r>
      <rPr>
        <sz val="12"/>
        <color rgb="FF0000FF"/>
        <rFont val="Arial"/>
        <family val="2"/>
      </rPr>
      <t xml:space="preserve"> Use your text and provided resources!</t>
    </r>
  </si>
  <si>
    <t>1.</t>
  </si>
  <si>
    <t>2.</t>
  </si>
  <si>
    <t xml:space="preserve">Direct materials </t>
  </si>
  <si>
    <t xml:space="preserve">Direct labor </t>
  </si>
  <si>
    <t>Direct materials</t>
  </si>
  <si>
    <t>Provided Data</t>
  </si>
  <si>
    <t>Enter a formula into each of the shaded cells below</t>
  </si>
  <si>
    <t>3.</t>
  </si>
  <si>
    <t>4.</t>
  </si>
  <si>
    <t>5.</t>
  </si>
  <si>
    <t>6.</t>
  </si>
  <si>
    <t>7.</t>
  </si>
  <si>
    <t>8.</t>
  </si>
  <si>
    <t>9.</t>
  </si>
  <si>
    <t>10.</t>
  </si>
  <si>
    <t>11.</t>
  </si>
  <si>
    <t>12.</t>
  </si>
  <si>
    <t>13.</t>
  </si>
  <si>
    <t>14.</t>
  </si>
  <si>
    <t>15.</t>
  </si>
  <si>
    <t xml:space="preserve">Gross margin </t>
  </si>
  <si>
    <t>The End</t>
  </si>
  <si>
    <r>
      <rPr>
        <b/>
        <sz val="12"/>
        <color rgb="FF0000FF"/>
        <rFont val="Arial"/>
        <family val="2"/>
      </rPr>
      <t>Instructions:</t>
    </r>
    <r>
      <rPr>
        <sz val="12"/>
        <color rgb="FF0000FF"/>
        <rFont val="Arial"/>
        <family val="2"/>
      </rPr>
      <t xml:space="preserve"> Complete worksheet, do not respond to questions unless instructed to do so.  Everything in this worksheet relates directly to Problems and Exercises at the end of the chapter in the assigned text.</t>
    </r>
  </si>
  <si>
    <r>
      <t xml:space="preserve">Chapter 3 </t>
    </r>
    <r>
      <rPr>
        <b/>
        <sz val="12"/>
        <rFont val="Arial"/>
        <family val="2"/>
      </rPr>
      <t>15e</t>
    </r>
  </si>
  <si>
    <r>
      <t xml:space="preserve">See </t>
    </r>
    <r>
      <rPr>
        <b/>
        <i/>
        <u/>
        <sz val="12"/>
        <color rgb="FF0000FF"/>
        <rFont val="Arial"/>
        <family val="2"/>
      </rPr>
      <t>Problem details</t>
    </r>
    <r>
      <rPr>
        <sz val="12"/>
        <color rgb="FF0000FF"/>
        <rFont val="Arial"/>
        <family val="2"/>
      </rPr>
      <t xml:space="preserve"> beginning </t>
    </r>
    <r>
      <rPr>
        <b/>
        <sz val="12"/>
        <color rgb="FF0000FF"/>
        <rFont val="Arial"/>
        <family val="2"/>
      </rPr>
      <t>page 113</t>
    </r>
  </si>
  <si>
    <t>Chapter 3: Applying Excel p. 113</t>
  </si>
  <si>
    <t>Data</t>
  </si>
  <si>
    <t>Allocation base</t>
  </si>
  <si>
    <t>Machine-hours</t>
  </si>
  <si>
    <t>Estimated manufacturing overhead cost</t>
  </si>
  <si>
    <t>Estimated total amount of the allocation base</t>
  </si>
  <si>
    <t>machine-hours</t>
  </si>
  <si>
    <t>Actual manufacturing overhead cost</t>
  </si>
  <si>
    <t>Actual total amount of the allocation base</t>
  </si>
  <si>
    <t>Computation of the predetermined overhead rate</t>
  </si>
  <si>
    <t>Predetermined overhead rate</t>
  </si>
  <si>
    <t>per machine-hour</t>
  </si>
  <si>
    <t>Computation of underapplied or overapplied manufacturing overhead</t>
  </si>
  <si>
    <t>Manufacturing overhead cost applied to Work in Process during the year:</t>
  </si>
  <si>
    <t>Manufacturing overhead applied</t>
  </si>
  <si>
    <t>Underapplied (overapplied) manufacturing overhead</t>
  </si>
  <si>
    <t>No action required, but try it.</t>
  </si>
  <si>
    <t>The Foundational 15, p. 114</t>
  </si>
  <si>
    <t>Estimated fixed manufacturing overhead</t>
  </si>
  <si>
    <t>Estimated variable manufacturing overhead per Direct Labor Hour</t>
  </si>
  <si>
    <t>Esitmated total Direct Labor Hours to be worked</t>
  </si>
  <si>
    <t>Total actual manufacturing overhead costs incurred</t>
  </si>
  <si>
    <t>Direct labor costs</t>
  </si>
  <si>
    <t>Actual Direct Labor Hours worked</t>
  </si>
  <si>
    <t>Job P</t>
  </si>
  <si>
    <t>Job Q</t>
  </si>
  <si>
    <t>The estimated total manufacturing overhead cost is computed as follows:</t>
  </si>
  <si>
    <t xml:space="preserve">Estimated fixed manufacturing overhead </t>
  </si>
  <si>
    <t xml:space="preserve">Estimated total manufacturing overhead cost </t>
  </si>
  <si>
    <t>The predetermined overhead rate is computed as follows:</t>
  </si>
  <si>
    <t>DLHs</t>
  </si>
  <si>
    <t>per DLH</t>
  </si>
  <si>
    <t>Estimated total manufacturing overhead</t>
  </si>
  <si>
    <t>Total manufacturing cost assigned to Job P:</t>
  </si>
  <si>
    <t xml:space="preserve">Total manufacturing cost </t>
  </si>
  <si>
    <t>Unit product cost for Job P:</t>
  </si>
  <si>
    <t>Total manufacturing cost assigned to Job Q:</t>
  </si>
  <si>
    <t>Unit product cost</t>
  </si>
  <si>
    <t>No action required</t>
  </si>
  <si>
    <t>The Schedule of Cost of Goods Manufactured</t>
  </si>
  <si>
    <t>Direct materials:</t>
  </si>
  <si>
    <t xml:space="preserve">Raw materials inventory, beginning </t>
  </si>
  <si>
    <t xml:space="preserve">Add: Purchases of raw materials </t>
  </si>
  <si>
    <t xml:space="preserve">Total raw materials available </t>
  </si>
  <si>
    <t xml:space="preserve">Deduct: Raw materials inventory, ending </t>
  </si>
  <si>
    <t xml:space="preserve">Raw materials used in production </t>
  </si>
  <si>
    <t xml:space="preserve">Manufacturing overhead applied to work in process inventory </t>
  </si>
  <si>
    <t xml:space="preserve">Total manufacturing costs </t>
  </si>
  <si>
    <t xml:space="preserve">Add: Beginning work in process inventory </t>
  </si>
  <si>
    <t xml:space="preserve">Deduct: Ending work in process inventory </t>
  </si>
  <si>
    <t xml:space="preserve">Cost of goods manufactured </t>
  </si>
  <si>
    <t>The Schedule of Cost of Goods Sold</t>
  </si>
  <si>
    <t xml:space="preserve">Finished goods inventory, beginning </t>
  </si>
  <si>
    <t xml:space="preserve">Add: Cost of goods manufactured </t>
  </si>
  <si>
    <t xml:space="preserve">Cost of goods available for sale </t>
  </si>
  <si>
    <t xml:space="preserve">Deduct: Finished goods inventory, ending </t>
  </si>
  <si>
    <t xml:space="preserve">Unadjusted cost of goods sold </t>
  </si>
  <si>
    <t xml:space="preserve">The amount of underapplied overhead </t>
  </si>
  <si>
    <t xml:space="preserve">Deduct: Manufacturing overhead applied </t>
  </si>
  <si>
    <t xml:space="preserve">Underapplied overhead </t>
  </si>
  <si>
    <t>The income statement is as follows:</t>
  </si>
  <si>
    <t>Exercise 3-1, p. 115</t>
  </si>
  <si>
    <t>Exercise 3-6, p. 116</t>
  </si>
  <si>
    <t>Exercise 3-12, p. 118</t>
  </si>
  <si>
    <t>Problem 3-25, p. 125</t>
  </si>
  <si>
    <t>Y = Fixed Mfg. Costs + ($x.xx per DLH)( DLHs)</t>
  </si>
  <si>
    <t xml:space="preserve">Estimated total manufacturing overhead </t>
  </si>
  <si>
    <t xml:space="preserve">Estimated total direct labor hours (DLHs) </t>
  </si>
  <si>
    <t xml:space="preserve">Actual manufacturing overhead costs </t>
  </si>
  <si>
    <t xml:space="preserve">Overapplied overhead cost </t>
  </si>
  <si>
    <t>Manufacturing overhead cost applied</t>
  </si>
  <si>
    <t xml:space="preserve">Add purchases of raw materials </t>
  </si>
  <si>
    <t xml:space="preserve">Raw materials available for use </t>
  </si>
  <si>
    <t xml:space="preserve">Deduct raw materials inventory, ending </t>
  </si>
  <si>
    <t xml:space="preserve">Less indirect materials </t>
  </si>
  <si>
    <t xml:space="preserve">Manufacturing overhead cost applied to work in process </t>
  </si>
  <si>
    <t xml:space="preserve">Add: Work in process, beginning </t>
  </si>
  <si>
    <t xml:space="preserve">Deduct: Work in process, ending </t>
  </si>
  <si>
    <t>Cost of Goods Manufactured</t>
  </si>
  <si>
    <t xml:space="preserve">Less indirect materials included in manufacturing overhead </t>
  </si>
  <si>
    <t>Cost of Goods Sold</t>
  </si>
  <si>
    <t xml:space="preserve">Goods available for sale </t>
  </si>
  <si>
    <t xml:space="preserve">Add: Underapplied overhead </t>
  </si>
  <si>
    <t xml:space="preserve">Adjusted cost of goods sold </t>
  </si>
  <si>
    <t>1.a.</t>
  </si>
  <si>
    <t>Estimated total amount of the overhead base</t>
  </si>
  <si>
    <t>(Direct material costs)</t>
  </si>
  <si>
    <t xml:space="preserve">     Predetermined overhead rate</t>
  </si>
  <si>
    <t>1.b.</t>
  </si>
  <si>
    <t>Before the underapplied or overapplied overhead can be computed, we must determine the amount of direct materials used in production for the year.</t>
  </si>
  <si>
    <t xml:space="preserve">Add, Purchases of raw materials </t>
  </si>
  <si>
    <t>Actual manufacturing overhead costs:</t>
  </si>
  <si>
    <t xml:space="preserve">Indirect labor </t>
  </si>
  <si>
    <t xml:space="preserve">Property taxes </t>
  </si>
  <si>
    <t xml:space="preserve">Depreciation of equipment </t>
  </si>
  <si>
    <t xml:space="preserve">Maintenance </t>
  </si>
  <si>
    <t xml:space="preserve">Insurance </t>
  </si>
  <si>
    <t xml:space="preserve">Rent, building </t>
  </si>
  <si>
    <t xml:space="preserve">Total actual costs </t>
  </si>
  <si>
    <t>Applied manufacturing overhead costs:</t>
  </si>
  <si>
    <t xml:space="preserve">Manufacturing overhead applied to work in process </t>
  </si>
  <si>
    <t>Gitano Products</t>
  </si>
  <si>
    <t>Schedule of Cost of Goods Manufactured</t>
  </si>
  <si>
    <t>Unadjusted cost of goods sold:</t>
  </si>
  <si>
    <t>The underapplied overhead can either be closed out to Cost of Goods Sold or allocated between Work in Process, Finished Goods, and Cost of Goods Sold based on the overhead applied during the year in the ending balance in each of these accounts.</t>
  </si>
  <si>
    <t xml:space="preserve">Overhead applied </t>
  </si>
  <si>
    <t>The amount of overhead cost in Work in Process was:</t>
  </si>
  <si>
    <t>$24,000 direct materials cost × 160% = $38,400</t>
  </si>
  <si>
    <t>The amount of direct labor cost in Work in Process is:</t>
  </si>
  <si>
    <t xml:space="preserve">Total ending work in process </t>
  </si>
  <si>
    <t xml:space="preserve">Deduct:  Direct materials </t>
  </si>
  <si>
    <t xml:space="preserve">Direct labor cost </t>
  </si>
  <si>
    <t>The completed schedule of costs in Work in Process was:</t>
  </si>
  <si>
    <t xml:space="preserve">Manufacturing overhead </t>
  </si>
  <si>
    <r>
      <rPr>
        <b/>
        <u/>
        <sz val="10"/>
        <color rgb="FF0000FF"/>
        <rFont val="Arial"/>
        <family val="2"/>
      </rPr>
      <t>Attention</t>
    </r>
    <r>
      <rPr>
        <b/>
        <sz val="10"/>
        <color rgb="FF0000FF"/>
        <rFont val="Arial"/>
        <family val="2"/>
      </rPr>
      <t xml:space="preserve">: </t>
    </r>
    <r>
      <rPr>
        <sz val="10"/>
        <color rgb="FF0000FF"/>
        <rFont val="Arial"/>
        <family val="2"/>
      </rPr>
      <t xml:space="preserve">Tests (and/or quizzes) in Managerial Accounting </t>
    </r>
    <r>
      <rPr>
        <b/>
        <u/>
        <sz val="10"/>
        <color rgb="FF0000FF"/>
        <rFont val="Arial"/>
        <family val="2"/>
      </rPr>
      <t xml:space="preserve">WILL NOT </t>
    </r>
    <r>
      <rPr>
        <sz val="10"/>
        <color rgb="FF0000FF"/>
        <rFont val="Arial"/>
        <family val="2"/>
      </rPr>
      <t>include the CORRECT / INCORRECT indicators.  Therefore, your goal should not be to merely arrive a  solution that moves the indictor from INCORRRECT to CORRECT but to know how you arrived at the correct solution.</t>
    </r>
  </si>
  <si>
    <r>
      <t xml:space="preserve">Estimated manufacturing overhead cost </t>
    </r>
    <r>
      <rPr>
        <sz val="10"/>
        <color rgb="FF0000CC"/>
        <rFont val="Arial"/>
        <family val="2"/>
      </rPr>
      <t>from Provided Data</t>
    </r>
  </si>
  <si>
    <r>
      <t xml:space="preserve">Estimated total amount of the allocation base </t>
    </r>
    <r>
      <rPr>
        <sz val="10"/>
        <color rgb="FF0000CC"/>
        <rFont val="Arial"/>
        <family val="2"/>
      </rPr>
      <t>from Provided Data</t>
    </r>
  </si>
  <si>
    <t>Estimated manufacturing overhead cost (Y)</t>
  </si>
  <si>
    <t>Estimated total amount of the allocation base (X)</t>
  </si>
  <si>
    <t>(Y) Estimated total manufacturing overhead (cost) / (X) estimated direct machine hours</t>
  </si>
  <si>
    <r>
      <t xml:space="preserve">Actual manufacturing overhead cost </t>
    </r>
    <r>
      <rPr>
        <sz val="10"/>
        <color rgb="FF0000FF"/>
        <rFont val="Arial"/>
        <family val="2"/>
      </rPr>
      <t>from Provided Data</t>
    </r>
  </si>
  <si>
    <r>
      <t xml:space="preserve">Predetermined overhead rate </t>
    </r>
    <r>
      <rPr>
        <sz val="10"/>
        <color rgb="FF0000FF"/>
        <rFont val="Arial"/>
        <family val="2"/>
      </rPr>
      <t>(from above E23)</t>
    </r>
  </si>
  <si>
    <r>
      <t xml:space="preserve">Actual total amount of the allocation base </t>
    </r>
    <r>
      <rPr>
        <sz val="10"/>
        <color rgb="FF0000FF"/>
        <rFont val="Arial"/>
        <family val="2"/>
      </rPr>
      <t>from Provided Data</t>
    </r>
  </si>
  <si>
    <r>
      <t xml:space="preserve">Predetermined overhead rate (from above E23) </t>
    </r>
    <r>
      <rPr>
        <sz val="10"/>
        <color rgb="FFC00000"/>
        <rFont val="Arial"/>
        <family val="2"/>
      </rPr>
      <t>(worksheet calculation)</t>
    </r>
  </si>
  <si>
    <r>
      <t xml:space="preserve">Manufacturing overhead applied </t>
    </r>
    <r>
      <rPr>
        <sz val="10"/>
        <color rgb="FF0000FF"/>
        <rFont val="Arial"/>
        <family val="2"/>
      </rPr>
      <t>(worksheet calculation)</t>
    </r>
  </si>
  <si>
    <r>
      <t xml:space="preserve">Estimated fixed manufacturing overhead </t>
    </r>
    <r>
      <rPr>
        <sz val="10"/>
        <color rgb="FF0000FF"/>
        <rFont val="Arial"/>
        <family val="2"/>
      </rPr>
      <t>from Provided Data</t>
    </r>
  </si>
  <si>
    <r>
      <t xml:space="preserve">Estimated variable manufacturing overhead: </t>
    </r>
    <r>
      <rPr>
        <sz val="10"/>
        <color rgb="FF0000FF"/>
        <rFont val="Arial"/>
        <family val="2"/>
      </rPr>
      <t>from Provided Data</t>
    </r>
  </si>
  <si>
    <r>
      <t xml:space="preserve">Estimated total manufacturing overhead cost </t>
    </r>
    <r>
      <rPr>
        <sz val="10"/>
        <color rgb="FFC00000"/>
        <rFont val="Arial"/>
        <family val="2"/>
      </rPr>
      <t>(worksheet calculation)</t>
    </r>
  </si>
  <si>
    <t>Formula: Y = a + bX, where Y = (a) Estimated fixed manufacturing overhead + (b) (Estimated variable manufacturing overhead per DLH)(X Esitmated total DLH to be worked)</t>
  </si>
  <si>
    <r>
      <rPr>
        <b/>
        <sz val="10"/>
        <rFont val="Arial"/>
        <family val="2"/>
      </rPr>
      <t>POHR</t>
    </r>
    <r>
      <rPr>
        <sz val="10"/>
        <rFont val="Arial"/>
        <family val="2"/>
      </rPr>
      <t xml:space="preserve"> - Predetermined overhead rate</t>
    </r>
  </si>
  <si>
    <r>
      <t xml:space="preserve">Estimated total direct labor hours (DLHs) </t>
    </r>
    <r>
      <rPr>
        <sz val="10"/>
        <color rgb="FF0000FF"/>
        <rFont val="Arial"/>
        <family val="2"/>
      </rPr>
      <t>from Provided Data</t>
    </r>
  </si>
  <si>
    <r>
      <t xml:space="preserve">Actual direct labor hours worked </t>
    </r>
    <r>
      <rPr>
        <sz val="10"/>
        <color rgb="FF0000FF"/>
        <rFont val="Arial"/>
        <family val="2"/>
      </rPr>
      <t>from Provided Data</t>
    </r>
  </si>
  <si>
    <r>
      <t xml:space="preserve">Predetermined overhead rate per DLH  </t>
    </r>
    <r>
      <rPr>
        <sz val="10"/>
        <color rgb="FFC00000"/>
        <rFont val="Arial"/>
        <family val="2"/>
      </rPr>
      <t>(calculated above)</t>
    </r>
  </si>
  <si>
    <r>
      <t>Manufacturing overhead applied</t>
    </r>
    <r>
      <rPr>
        <sz val="10"/>
        <color rgb="FFC00000"/>
        <rFont val="Arial"/>
        <family val="2"/>
      </rPr>
      <t xml:space="preserve"> (worksheet calculation)</t>
    </r>
  </si>
  <si>
    <r>
      <t xml:space="preserve">Direct labor cost </t>
    </r>
    <r>
      <rPr>
        <sz val="10"/>
        <color rgb="FF0000FF"/>
        <rFont val="Arial"/>
        <family val="2"/>
      </rPr>
      <t>from Provided Data</t>
    </r>
  </si>
  <si>
    <r>
      <t xml:space="preserve">Direct labor hourly wage rate </t>
    </r>
    <r>
      <rPr>
        <sz val="10"/>
        <color rgb="FFC00000"/>
        <rFont val="Arial"/>
        <family val="2"/>
      </rPr>
      <t>(worksheet calculation)</t>
    </r>
  </si>
  <si>
    <r>
      <t>Number of units in the job</t>
    </r>
    <r>
      <rPr>
        <sz val="10"/>
        <color rgb="FF0000FF"/>
        <rFont val="Arial"/>
        <family val="2"/>
      </rPr>
      <t xml:space="preserve"> (see text)</t>
    </r>
  </si>
  <si>
    <r>
      <t xml:space="preserve">Total manufacturing cost </t>
    </r>
    <r>
      <rPr>
        <sz val="10"/>
        <color rgb="FFC00000"/>
        <rFont val="Arial"/>
        <family val="2"/>
      </rPr>
      <t>(calculated above)</t>
    </r>
  </si>
  <si>
    <r>
      <rPr>
        <b/>
        <sz val="10"/>
        <rFont val="Arial"/>
        <family val="2"/>
      </rPr>
      <t>Add:</t>
    </r>
    <r>
      <rPr>
        <sz val="10"/>
        <rFont val="Arial"/>
      </rPr>
      <t xml:space="preserve"> Purchases of raw materials </t>
    </r>
    <r>
      <rPr>
        <sz val="10"/>
        <color rgb="FF0000FF"/>
        <rFont val="Arial"/>
        <family val="2"/>
      </rPr>
      <t>from Provided Data and text data</t>
    </r>
  </si>
  <si>
    <r>
      <rPr>
        <b/>
        <sz val="10"/>
        <rFont val="Arial"/>
        <family val="2"/>
      </rPr>
      <t>Deduct</t>
    </r>
    <r>
      <rPr>
        <sz val="10"/>
        <rFont val="Arial"/>
      </rPr>
      <t xml:space="preserve">: Raw materials inventory, ending </t>
    </r>
    <r>
      <rPr>
        <sz val="10"/>
        <color rgb="FF0000FF"/>
        <rFont val="Arial"/>
        <family val="2"/>
      </rPr>
      <t>(see text)</t>
    </r>
  </si>
  <si>
    <r>
      <t>Raw materials used in production</t>
    </r>
    <r>
      <rPr>
        <sz val="10"/>
        <color rgb="FF0000FF"/>
        <rFont val="Arial"/>
        <family val="2"/>
      </rPr>
      <t xml:space="preserve"> from Provided Data</t>
    </r>
  </si>
  <si>
    <r>
      <t xml:space="preserve">Direct labor </t>
    </r>
    <r>
      <rPr>
        <sz val="10"/>
        <color rgb="FF0000FF"/>
        <rFont val="Arial"/>
        <family val="2"/>
      </rPr>
      <t>from Provided Data</t>
    </r>
  </si>
  <si>
    <r>
      <t xml:space="preserve">Actual direct labor-hours </t>
    </r>
    <r>
      <rPr>
        <sz val="10"/>
        <color rgb="FF0000FF"/>
        <rFont val="Arial"/>
        <family val="2"/>
      </rPr>
      <t>from Provided Data</t>
    </r>
  </si>
  <si>
    <r>
      <t xml:space="preserve">Predetermined overhead rate </t>
    </r>
    <r>
      <rPr>
        <sz val="10"/>
        <color rgb="FF0000FF"/>
        <rFont val="Arial"/>
        <family val="2"/>
      </rPr>
      <t>(previous POHR)</t>
    </r>
  </si>
  <si>
    <r>
      <t xml:space="preserve">Actual manufacturing overhead </t>
    </r>
    <r>
      <rPr>
        <sz val="10"/>
        <color rgb="FF0000FF"/>
        <rFont val="Arial"/>
        <family val="2"/>
      </rPr>
      <t>from Provided Data</t>
    </r>
  </si>
  <si>
    <r>
      <t xml:space="preserve">Sales </t>
    </r>
    <r>
      <rPr>
        <sz val="10"/>
        <color rgb="FF0000FF"/>
        <rFont val="Arial"/>
        <family val="2"/>
      </rPr>
      <t>from text</t>
    </r>
  </si>
  <si>
    <r>
      <t xml:space="preserve">Cost of goods sold </t>
    </r>
    <r>
      <rPr>
        <sz val="10"/>
        <color rgb="FF0000FF"/>
        <rFont val="Arial"/>
        <family val="2"/>
      </rPr>
      <t>see previous calculations</t>
    </r>
  </si>
  <si>
    <r>
      <t xml:space="preserve">Selling and administrative expenses </t>
    </r>
    <r>
      <rPr>
        <sz val="10"/>
        <color rgb="FF0000FF"/>
        <rFont val="Arial"/>
        <family val="2"/>
      </rPr>
      <t>from text</t>
    </r>
  </si>
  <si>
    <r>
      <t>Net operating income</t>
    </r>
    <r>
      <rPr>
        <sz val="10"/>
        <color rgb="FFC00000"/>
        <rFont val="Arial"/>
        <family val="2"/>
      </rPr>
      <t xml:space="preserve"> (worksheet calculation)</t>
    </r>
  </si>
  <si>
    <r>
      <t xml:space="preserve">Direct labor </t>
    </r>
    <r>
      <rPr>
        <sz val="10"/>
        <color rgb="FF0000FF"/>
        <rFont val="Arial"/>
        <family val="2"/>
      </rPr>
      <t>(see text data)</t>
    </r>
  </si>
  <si>
    <t>(see text data)</t>
  </si>
  <si>
    <r>
      <t xml:space="preserve">Estimated variable manufacturing overhead </t>
    </r>
    <r>
      <rPr>
        <sz val="10"/>
        <color rgb="FF0000FF"/>
        <rFont val="Arial"/>
        <family val="2"/>
      </rPr>
      <t>($2)</t>
    </r>
  </si>
  <si>
    <r>
      <t xml:space="preserve">Total raw materials available </t>
    </r>
    <r>
      <rPr>
        <sz val="10"/>
        <color rgb="FF0000FF"/>
        <rFont val="Arial"/>
        <family val="2"/>
      </rPr>
      <t>(</t>
    </r>
    <r>
      <rPr>
        <sz val="10"/>
        <color rgb="FF0000FF"/>
        <rFont val="Times New Roman"/>
        <family val="1"/>
      </rPr>
      <t>∑</t>
    </r>
    <r>
      <rPr>
        <sz val="10"/>
        <color rgb="FF0000FF"/>
        <rFont val="Arial"/>
        <family val="2"/>
      </rPr>
      <t>)</t>
    </r>
  </si>
  <si>
    <r>
      <t>Work in process inventory</t>
    </r>
    <r>
      <rPr>
        <sz val="10"/>
        <color rgb="FF0000FF"/>
        <rFont val="Arial"/>
        <family val="2"/>
      </rPr>
      <t xml:space="preserve"> (</t>
    </r>
    <r>
      <rPr>
        <sz val="10"/>
        <color rgb="FF0000FF"/>
        <rFont val="Times New Roman"/>
        <family val="1"/>
      </rPr>
      <t>∑</t>
    </r>
    <r>
      <rPr>
        <sz val="10"/>
        <color rgb="FF0000FF"/>
        <rFont val="Arial"/>
        <family val="2"/>
      </rPr>
      <t>)</t>
    </r>
  </si>
  <si>
    <r>
      <t xml:space="preserve">             Manufacturing overhead </t>
    </r>
    <r>
      <rPr>
        <sz val="10"/>
        <color rgb="FF0000FF"/>
        <rFont val="Arial"/>
        <family val="2"/>
      </rPr>
      <t>(</t>
    </r>
    <r>
      <rPr>
        <sz val="10"/>
        <color rgb="FF0000FF"/>
        <rFont val="Times New Roman"/>
        <family val="1"/>
      </rPr>
      <t>∑</t>
    </r>
    <r>
      <rPr>
        <sz val="10"/>
        <color rgb="FF0000FF"/>
        <rFont val="Arial"/>
        <family val="2"/>
      </rPr>
      <t>)</t>
    </r>
  </si>
  <si>
    <r>
      <t xml:space="preserve">Total manufacturing cost </t>
    </r>
    <r>
      <rPr>
        <sz val="10"/>
        <color rgb="FF0000FF"/>
        <rFont val="Arial"/>
        <family val="2"/>
      </rPr>
      <t>(</t>
    </r>
    <r>
      <rPr>
        <sz val="10"/>
        <color rgb="FF0000FF"/>
        <rFont val="Times New Roman"/>
        <family val="1"/>
      </rPr>
      <t>∑</t>
    </r>
    <r>
      <rPr>
        <sz val="10"/>
        <color rgb="FF0000FF"/>
        <rFont val="Arial"/>
        <family val="2"/>
      </rPr>
      <t>)</t>
    </r>
  </si>
  <si>
    <r>
      <t xml:space="preserve">Goods available for sale </t>
    </r>
    <r>
      <rPr>
        <sz val="10"/>
        <color rgb="FF0000FF"/>
        <rFont val="Arial"/>
        <family val="2"/>
      </rPr>
      <t>(</t>
    </r>
    <r>
      <rPr>
        <sz val="10"/>
        <color rgb="FF0000FF"/>
        <rFont val="Times New Roman"/>
        <family val="1"/>
      </rPr>
      <t>∑</t>
    </r>
    <r>
      <rPr>
        <sz val="10"/>
        <color rgb="FF0000FF"/>
        <rFont val="Arial"/>
        <family val="2"/>
      </rPr>
      <t>)</t>
    </r>
  </si>
  <si>
    <r>
      <t xml:space="preserve">Underapplied (overapplied) </t>
    </r>
    <r>
      <rPr>
        <sz val="10"/>
        <rFont val="Arial"/>
        <family val="2"/>
      </rPr>
      <t>manufacturing overhead</t>
    </r>
    <r>
      <rPr>
        <sz val="10"/>
        <color rgb="FFC00000"/>
        <rFont val="Arial"/>
        <family val="2"/>
      </rPr>
      <t xml:space="preserve"> (worksheet calculation)</t>
    </r>
  </si>
  <si>
    <r>
      <t xml:space="preserve">Manufacturing overhead applied </t>
    </r>
    <r>
      <rPr>
        <sz val="10"/>
        <color rgb="FFC00000"/>
        <rFont val="Arial"/>
        <family val="2"/>
      </rPr>
      <t>(worksheet calculation)</t>
    </r>
  </si>
  <si>
    <r>
      <t xml:space="preserve">Total manufacturing cost </t>
    </r>
    <r>
      <rPr>
        <sz val="10"/>
        <color rgb="FFC00000"/>
        <rFont val="Arial"/>
        <family val="2"/>
      </rPr>
      <t>(worksheet calculation)</t>
    </r>
  </si>
  <si>
    <r>
      <rPr>
        <b/>
        <i/>
        <sz val="10"/>
        <color rgb="FFC00000"/>
        <rFont val="Arial"/>
        <family val="2"/>
      </rPr>
      <t>ATTENTION</t>
    </r>
    <r>
      <rPr>
        <i/>
        <sz val="10"/>
        <color rgb="FFC00000"/>
        <rFont val="Arial"/>
        <family val="2"/>
      </rPr>
      <t>: Be sure to see the data in the text.</t>
    </r>
  </si>
  <si>
    <r>
      <t xml:space="preserve">Estimated total manufacturing overhead costs </t>
    </r>
    <r>
      <rPr>
        <sz val="10"/>
        <color rgb="FF0000FF"/>
        <rFont val="Arial"/>
        <family val="2"/>
      </rPr>
      <t>(see text)</t>
    </r>
  </si>
  <si>
    <r>
      <t xml:space="preserve">Raw materials inventory, beginning </t>
    </r>
    <r>
      <rPr>
        <sz val="10"/>
        <color rgb="FF0000FF"/>
        <rFont val="Arial"/>
        <family val="2"/>
      </rPr>
      <t>(see text)</t>
    </r>
  </si>
  <si>
    <r>
      <t xml:space="preserve">Raw materials available </t>
    </r>
    <r>
      <rPr>
        <sz val="10"/>
        <color rgb="FF0000FF"/>
        <rFont val="Arial"/>
        <family val="2"/>
      </rPr>
      <t>(</t>
    </r>
    <r>
      <rPr>
        <sz val="10"/>
        <color rgb="FF0000FF"/>
        <rFont val="Times New Roman"/>
        <family val="1"/>
      </rPr>
      <t>∑</t>
    </r>
    <r>
      <rPr>
        <sz val="10"/>
        <color rgb="FF0000FF"/>
        <rFont val="Arial"/>
        <family val="2"/>
      </rPr>
      <t>)</t>
    </r>
  </si>
  <si>
    <r>
      <t xml:space="preserve">Manufacturing overhead applied </t>
    </r>
    <r>
      <rPr>
        <sz val="10"/>
        <color rgb="FF0000FF"/>
        <rFont val="Arial"/>
        <family val="2"/>
      </rPr>
      <t>(from above)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</si>
</sst>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quot;$&quot;#,##0"/>
    <numFmt numFmtId="166" formatCode="_(* #,##0_);_(* \(#,##0\);_(* &quot;-&quot;??_);_(@_)"/>
    <numFmt numFmtId="167" formatCode="&quot;$&quot;#,##0.00"/>
  </numFmts>
  <fonts count="29" x14ac:knownFonts="1">
    <font>
      <sz val="10"/>
      <name val="Arial"/>
    </font>
    <font>
      <sz val="10"/>
      <name val="Arial"/>
      <family val="2"/>
    </font>
    <font>
      <b/>
      <sz val="10"/>
      <name val="Arial"/>
      <family val="2"/>
    </font>
    <font>
      <sz val="10"/>
      <name val="Arial"/>
      <family val="2"/>
    </font>
    <font>
      <b/>
      <sz val="14"/>
      <color rgb="FF0000FF"/>
      <name val="Arial"/>
      <family val="2"/>
    </font>
    <font>
      <sz val="10"/>
      <color rgb="FF0000FF"/>
      <name val="Arial"/>
      <family val="2"/>
    </font>
    <font>
      <b/>
      <sz val="10"/>
      <color rgb="FF0000FF"/>
      <name val="Arial"/>
      <family val="2"/>
    </font>
    <font>
      <i/>
      <sz val="10"/>
      <color rgb="FF0000FF"/>
      <name val="Arial"/>
      <family val="2"/>
    </font>
    <font>
      <sz val="12"/>
      <name val="Arial"/>
      <family val="2"/>
    </font>
    <font>
      <sz val="12"/>
      <color rgb="FF0000FF"/>
      <name val="Arial"/>
      <family val="2"/>
    </font>
    <font>
      <b/>
      <u/>
      <sz val="12"/>
      <color rgb="FF0000FF"/>
      <name val="Arial"/>
      <family val="2"/>
    </font>
    <font>
      <b/>
      <sz val="12"/>
      <color rgb="FF0000FF"/>
      <name val="Arial"/>
      <family val="2"/>
    </font>
    <font>
      <b/>
      <sz val="12"/>
      <color rgb="FF009999"/>
      <name val="Arial"/>
      <family val="2"/>
    </font>
    <font>
      <b/>
      <i/>
      <u/>
      <sz val="12"/>
      <color rgb="FF0000FF"/>
      <name val="Arial"/>
      <family val="2"/>
    </font>
    <font>
      <b/>
      <sz val="16"/>
      <name val="Arial"/>
      <family val="2"/>
    </font>
    <font>
      <sz val="10"/>
      <color rgb="FFC00000"/>
      <name val="Arial"/>
      <family val="2"/>
    </font>
    <font>
      <b/>
      <u/>
      <sz val="10"/>
      <color rgb="FF0000FF"/>
      <name val="Arial"/>
      <family val="2"/>
    </font>
    <font>
      <sz val="10"/>
      <color rgb="FF006666"/>
      <name val="Arial"/>
      <family val="2"/>
    </font>
    <font>
      <b/>
      <sz val="14"/>
      <color indexed="10"/>
      <name val="Arial"/>
      <family val="2"/>
    </font>
    <font>
      <b/>
      <sz val="12"/>
      <name val="Arial"/>
      <family val="2"/>
    </font>
    <font>
      <sz val="10"/>
      <name val="Arial"/>
      <family val="2"/>
    </font>
    <font>
      <sz val="10"/>
      <color theme="1"/>
      <name val="Arial"/>
      <family val="2"/>
    </font>
    <font>
      <sz val="10"/>
      <color rgb="FFFF0000"/>
      <name val="Arial"/>
      <family val="2"/>
    </font>
    <font>
      <sz val="10"/>
      <color rgb="FF0000CC"/>
      <name val="Arial"/>
      <family val="2"/>
    </font>
    <font>
      <i/>
      <sz val="10"/>
      <color rgb="FF006666"/>
      <name val="Arial"/>
      <family val="2"/>
    </font>
    <font>
      <sz val="10"/>
      <color rgb="FFC00000"/>
      <name val="Times New Roman"/>
      <family val="1"/>
    </font>
    <font>
      <sz val="10"/>
      <color rgb="FF0000FF"/>
      <name val="Times New Roman"/>
      <family val="1"/>
    </font>
    <font>
      <i/>
      <sz val="10"/>
      <color rgb="FFC00000"/>
      <name val="Arial"/>
      <family val="2"/>
    </font>
    <font>
      <b/>
      <i/>
      <sz val="10"/>
      <color rgb="FFC00000"/>
      <name val="Arial"/>
      <family val="2"/>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0">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44" fontId="3" fillId="0" borderId="0" applyFont="0" applyFill="0" applyBorder="0" applyAlignment="0" applyProtection="0"/>
    <xf numFmtId="43" fontId="20" fillId="0" borderId="0" applyFont="0" applyFill="0" applyBorder="0" applyAlignment="0" applyProtection="0"/>
    <xf numFmtId="9" fontId="20" fillId="0" borderId="0" applyFont="0" applyFill="0" applyBorder="0" applyAlignment="0" applyProtection="0"/>
  </cellStyleXfs>
  <cellXfs count="97">
    <xf numFmtId="0" fontId="0" fillId="0" borderId="0" xfId="0"/>
    <xf numFmtId="0" fontId="0" fillId="2" borderId="0" xfId="0" applyFill="1"/>
    <xf numFmtId="0" fontId="2" fillId="2" borderId="0" xfId="0" applyFont="1" applyFill="1"/>
    <xf numFmtId="164" fontId="0" fillId="2" borderId="0" xfId="0" applyNumberFormat="1" applyFill="1"/>
    <xf numFmtId="0" fontId="6" fillId="2" borderId="0" xfId="0" applyFont="1" applyFill="1"/>
    <xf numFmtId="0" fontId="5" fillId="2" borderId="0" xfId="0" applyFont="1" applyFill="1"/>
    <xf numFmtId="0" fontId="5" fillId="2" borderId="0" xfId="0" applyFont="1" applyFill="1" applyAlignment="1">
      <alignment horizontal="left"/>
    </xf>
    <xf numFmtId="0" fontId="8" fillId="2" borderId="0" xfId="0" applyFont="1" applyFill="1"/>
    <xf numFmtId="0" fontId="9" fillId="2" borderId="2" xfId="0" applyFont="1" applyFill="1" applyBorder="1"/>
    <xf numFmtId="0" fontId="9" fillId="2" borderId="3" xfId="0" applyFont="1" applyFill="1" applyBorder="1"/>
    <xf numFmtId="0" fontId="12" fillId="2" borderId="3" xfId="0" applyFont="1" applyFill="1" applyBorder="1" applyAlignment="1"/>
    <xf numFmtId="0" fontId="8" fillId="2" borderId="4" xfId="0" applyFont="1" applyFill="1" applyBorder="1"/>
    <xf numFmtId="0" fontId="9" fillId="2" borderId="5" xfId="0" applyFont="1" applyFill="1" applyBorder="1"/>
    <xf numFmtId="0" fontId="9" fillId="2" borderId="6" xfId="0" applyFont="1" applyFill="1" applyBorder="1"/>
    <xf numFmtId="0" fontId="9" fillId="2" borderId="6" xfId="0" applyFont="1" applyFill="1" applyBorder="1" applyAlignment="1">
      <alignment horizontal="center"/>
    </xf>
    <xf numFmtId="0" fontId="12" fillId="2" borderId="6" xfId="0" applyFont="1" applyFill="1" applyBorder="1" applyAlignment="1">
      <alignment horizontal="right"/>
    </xf>
    <xf numFmtId="0" fontId="8" fillId="2" borderId="7" xfId="0" applyFont="1" applyFill="1" applyBorder="1"/>
    <xf numFmtId="0" fontId="14" fillId="2" borderId="0" xfId="0" applyFont="1" applyFill="1"/>
    <xf numFmtId="0" fontId="9" fillId="2" borderId="0" xfId="0" applyFont="1" applyFill="1"/>
    <xf numFmtId="165" fontId="5" fillId="2" borderId="0" xfId="1" applyNumberFormat="1" applyFont="1" applyFill="1" applyAlignment="1">
      <alignment horizontal="right"/>
    </xf>
    <xf numFmtId="0" fontId="7" fillId="2" borderId="0" xfId="0" applyFont="1" applyFill="1" applyAlignment="1">
      <alignment horizontal="left"/>
    </xf>
    <xf numFmtId="166" fontId="5" fillId="2" borderId="1" xfId="0" applyNumberFormat="1" applyFont="1" applyFill="1" applyBorder="1" applyAlignment="1">
      <alignment horizontal="right"/>
    </xf>
    <xf numFmtId="44" fontId="0" fillId="2" borderId="0" xfId="0" applyNumberFormat="1" applyFill="1"/>
    <xf numFmtId="44" fontId="5" fillId="2" borderId="0" xfId="0" applyNumberFormat="1" applyFont="1" applyFill="1"/>
    <xf numFmtId="164" fontId="5" fillId="2" borderId="0" xfId="0" applyNumberFormat="1" applyFont="1" applyFill="1"/>
    <xf numFmtId="41" fontId="5" fillId="2" borderId="0" xfId="0" applyNumberFormat="1" applyFont="1" applyFill="1"/>
    <xf numFmtId="0" fontId="16" fillId="2" borderId="0" xfId="0" applyFont="1" applyFill="1"/>
    <xf numFmtId="0" fontId="17" fillId="2" borderId="0" xfId="0" applyFont="1" applyFill="1" applyBorder="1"/>
    <xf numFmtId="0" fontId="4" fillId="2" borderId="0" xfId="0" applyFont="1" applyFill="1"/>
    <xf numFmtId="164" fontId="15" fillId="3" borderId="8" xfId="0" applyNumberFormat="1" applyFont="1" applyFill="1" applyBorder="1"/>
    <xf numFmtId="0" fontId="9" fillId="2" borderId="0" xfId="0" applyFont="1" applyFill="1" applyAlignment="1">
      <alignment horizontal="left" wrapText="1"/>
    </xf>
    <xf numFmtId="0" fontId="21" fillId="2" borderId="0" xfId="0" applyFont="1" applyFill="1"/>
    <xf numFmtId="0" fontId="1" fillId="2" borderId="0" xfId="0" applyFont="1" applyFill="1"/>
    <xf numFmtId="165" fontId="21" fillId="2" borderId="0" xfId="1" applyNumberFormat="1" applyFont="1" applyFill="1" applyAlignment="1">
      <alignment horizontal="right"/>
    </xf>
    <xf numFmtId="0" fontId="1" fillId="2" borderId="0" xfId="0" applyFont="1" applyFill="1" applyAlignment="1">
      <alignment horizontal="left"/>
    </xf>
    <xf numFmtId="165" fontId="5" fillId="2" borderId="0" xfId="1" applyNumberFormat="1" applyFont="1" applyFill="1" applyAlignment="1"/>
    <xf numFmtId="3" fontId="5" fillId="2" borderId="0" xfId="3" applyNumberFormat="1" applyFont="1" applyFill="1" applyAlignment="1">
      <alignment horizontal="right"/>
    </xf>
    <xf numFmtId="0" fontId="1" fillId="2" borderId="0" xfId="0" quotePrefix="1" applyFont="1" applyFill="1" applyAlignment="1">
      <alignment horizontal="center"/>
    </xf>
    <xf numFmtId="165" fontId="16" fillId="2" borderId="0" xfId="1" applyNumberFormat="1" applyFont="1" applyFill="1" applyAlignment="1">
      <alignment horizontal="center"/>
    </xf>
    <xf numFmtId="165" fontId="21" fillId="2" borderId="0" xfId="1" applyNumberFormat="1" applyFont="1" applyFill="1"/>
    <xf numFmtId="0" fontId="21" fillId="2" borderId="0" xfId="0" applyFont="1" applyFill="1" applyAlignment="1">
      <alignment horizontal="right"/>
    </xf>
    <xf numFmtId="164" fontId="1" fillId="2" borderId="0" xfId="1" applyNumberFormat="1" applyFont="1" applyFill="1" applyAlignment="1">
      <alignment horizontal="right"/>
    </xf>
    <xf numFmtId="0" fontId="1" fillId="2" borderId="0" xfId="0" applyFont="1" applyFill="1" applyAlignment="1">
      <alignment horizontal="left" indent="2"/>
    </xf>
    <xf numFmtId="7" fontId="5" fillId="2" borderId="0" xfId="0" applyNumberFormat="1" applyFont="1" applyFill="1" applyBorder="1" applyAlignment="1">
      <alignment horizontal="right"/>
    </xf>
    <xf numFmtId="0" fontId="21" fillId="2" borderId="0" xfId="0" applyFont="1" applyFill="1" applyAlignment="1">
      <alignment horizontal="left" indent="2"/>
    </xf>
    <xf numFmtId="164" fontId="5" fillId="2" borderId="1" xfId="0" applyNumberFormat="1" applyFont="1" applyFill="1" applyBorder="1" applyAlignment="1">
      <alignment horizontal="right"/>
    </xf>
    <xf numFmtId="0" fontId="6" fillId="2" borderId="1" xfId="0" applyFont="1" applyFill="1" applyBorder="1" applyAlignment="1">
      <alignment horizontal="center"/>
    </xf>
    <xf numFmtId="164" fontId="5" fillId="2" borderId="0" xfId="0" applyNumberFormat="1" applyFont="1" applyFill="1" applyAlignment="1">
      <alignment horizontal="left"/>
    </xf>
    <xf numFmtId="0" fontId="1" fillId="0" borderId="0" xfId="0" applyFont="1" applyAlignment="1">
      <alignment horizontal="left" vertical="center" indent="1"/>
    </xf>
    <xf numFmtId="0" fontId="11" fillId="2" borderId="0" xfId="0" applyFont="1" applyFill="1"/>
    <xf numFmtId="164" fontId="15" fillId="2" borderId="0" xfId="1" applyNumberFormat="1" applyFont="1" applyFill="1" applyBorder="1"/>
    <xf numFmtId="164" fontId="5" fillId="2" borderId="0" xfId="1" applyNumberFormat="1" applyFont="1" applyFill="1" applyBorder="1"/>
    <xf numFmtId="0" fontId="1" fillId="2" borderId="0" xfId="0" quotePrefix="1" applyFont="1" applyFill="1"/>
    <xf numFmtId="0" fontId="0" fillId="2" borderId="0" xfId="0" quotePrefix="1" applyFill="1" applyAlignment="1">
      <alignment horizontal="center"/>
    </xf>
    <xf numFmtId="0" fontId="22" fillId="2" borderId="0" xfId="0" applyFont="1" applyFill="1"/>
    <xf numFmtId="0" fontId="15" fillId="2" borderId="0" xfId="0" quotePrefix="1" applyFont="1" applyFill="1"/>
    <xf numFmtId="41" fontId="5" fillId="0" borderId="8" xfId="0" applyNumberFormat="1" applyFont="1" applyFill="1" applyBorder="1" applyAlignment="1">
      <alignment horizontal="left"/>
    </xf>
    <xf numFmtId="44" fontId="15" fillId="2" borderId="0" xfId="0" quotePrefix="1" applyNumberFormat="1" applyFont="1" applyFill="1"/>
    <xf numFmtId="44" fontId="25" fillId="2" borderId="0" xfId="0" applyNumberFormat="1" applyFont="1" applyFill="1"/>
    <xf numFmtId="0" fontId="15" fillId="2" borderId="0" xfId="0" applyFont="1" applyFill="1"/>
    <xf numFmtId="164" fontId="5" fillId="0" borderId="8" xfId="0" applyNumberFormat="1" applyFont="1" applyFill="1" applyBorder="1"/>
    <xf numFmtId="164" fontId="5" fillId="0" borderId="0" xfId="0" applyNumberFormat="1" applyFont="1" applyFill="1" applyBorder="1"/>
    <xf numFmtId="164" fontId="5" fillId="2" borderId="0" xfId="0" applyNumberFormat="1" applyFont="1" applyFill="1" applyBorder="1"/>
    <xf numFmtId="3" fontId="5" fillId="2" borderId="0" xfId="0" applyNumberFormat="1" applyFont="1" applyFill="1" applyAlignment="1">
      <alignment horizontal="right" vertical="center" wrapText="1"/>
    </xf>
    <xf numFmtId="41" fontId="5" fillId="2" borderId="0" xfId="0" applyNumberFormat="1" applyFont="1" applyFill="1" applyAlignment="1">
      <alignment horizontal="right" vertical="center" wrapText="1"/>
    </xf>
    <xf numFmtId="0" fontId="27" fillId="2" borderId="0" xfId="0" applyFont="1" applyFill="1"/>
    <xf numFmtId="0" fontId="17" fillId="2" borderId="0" xfId="0" applyFont="1" applyFill="1" applyBorder="1" applyProtection="1">
      <protection hidden="1"/>
    </xf>
    <xf numFmtId="0" fontId="24" fillId="2" borderId="0" xfId="0" applyFont="1" applyFill="1" applyBorder="1" applyProtection="1">
      <protection hidden="1"/>
    </xf>
    <xf numFmtId="0" fontId="17" fillId="2" borderId="0" xfId="0" applyFont="1" applyFill="1" applyBorder="1" applyAlignment="1" applyProtection="1">
      <alignment horizontal="right"/>
      <protection hidden="1"/>
    </xf>
    <xf numFmtId="164" fontId="15" fillId="2" borderId="0" xfId="0" applyNumberFormat="1" applyFont="1" applyFill="1"/>
    <xf numFmtId="167" fontId="22" fillId="3" borderId="8" xfId="0" applyNumberFormat="1" applyFont="1" applyFill="1" applyBorder="1" applyAlignment="1" applyProtection="1">
      <alignment horizontal="right"/>
      <protection locked="0"/>
    </xf>
    <xf numFmtId="164" fontId="22" fillId="3" borderId="8" xfId="0" applyNumberFormat="1" applyFont="1" applyFill="1" applyBorder="1" applyAlignment="1" applyProtection="1">
      <alignment horizontal="right"/>
      <protection locked="0"/>
    </xf>
    <xf numFmtId="0" fontId="0" fillId="2" borderId="0" xfId="0" applyFill="1" applyProtection="1">
      <protection locked="0"/>
    </xf>
    <xf numFmtId="0" fontId="21" fillId="2" borderId="0" xfId="0" applyFont="1" applyFill="1" applyAlignment="1" applyProtection="1">
      <alignment horizontal="right"/>
      <protection locked="0"/>
    </xf>
    <xf numFmtId="164" fontId="15" fillId="3" borderId="8" xfId="0" applyNumberFormat="1" applyFont="1" applyFill="1" applyBorder="1" applyAlignment="1" applyProtection="1">
      <alignment horizontal="left"/>
      <protection locked="0"/>
    </xf>
    <xf numFmtId="164" fontId="15" fillId="0" borderId="8" xfId="0" applyNumberFormat="1" applyFont="1" applyFill="1" applyBorder="1" applyAlignment="1" applyProtection="1">
      <alignment horizontal="left"/>
      <protection locked="0"/>
    </xf>
    <xf numFmtId="44" fontId="15" fillId="3" borderId="8" xfId="0" applyNumberFormat="1" applyFont="1" applyFill="1" applyBorder="1" applyAlignment="1" applyProtection="1">
      <alignment horizontal="left"/>
      <protection locked="0"/>
    </xf>
    <xf numFmtId="44" fontId="5" fillId="2" borderId="0" xfId="0" applyNumberFormat="1" applyFont="1" applyFill="1" applyAlignment="1" applyProtection="1">
      <alignment horizontal="right" vertical="center" wrapText="1"/>
      <protection locked="0"/>
    </xf>
    <xf numFmtId="42" fontId="15" fillId="3" borderId="8" xfId="0" applyNumberFormat="1" applyFont="1" applyFill="1" applyBorder="1" applyAlignment="1" applyProtection="1">
      <alignment horizontal="right" vertical="center" wrapText="1"/>
      <protection locked="0"/>
    </xf>
    <xf numFmtId="44" fontId="15" fillId="3" borderId="8" xfId="0" applyNumberFormat="1" applyFont="1" applyFill="1" applyBorder="1" applyProtection="1">
      <protection locked="0"/>
    </xf>
    <xf numFmtId="164" fontId="15" fillId="3" borderId="8" xfId="0" applyNumberFormat="1" applyFont="1" applyFill="1" applyBorder="1" applyProtection="1">
      <protection locked="0"/>
    </xf>
    <xf numFmtId="164" fontId="0" fillId="2" borderId="0" xfId="0" applyNumberFormat="1" applyFill="1" applyProtection="1">
      <protection locked="0"/>
    </xf>
    <xf numFmtId="41" fontId="15" fillId="3" borderId="8" xfId="0" applyNumberFormat="1" applyFont="1" applyFill="1" applyBorder="1" applyProtection="1">
      <protection locked="0"/>
    </xf>
    <xf numFmtId="44" fontId="0" fillId="2" borderId="0" xfId="0" applyNumberFormat="1" applyFill="1" applyProtection="1">
      <protection locked="0"/>
    </xf>
    <xf numFmtId="164" fontId="15" fillId="3" borderId="8" xfId="1" applyNumberFormat="1" applyFont="1" applyFill="1" applyBorder="1" applyProtection="1">
      <protection locked="0"/>
    </xf>
    <xf numFmtId="164" fontId="15" fillId="2" borderId="0" xfId="1" applyNumberFormat="1" applyFont="1" applyFill="1" applyBorder="1" applyProtection="1">
      <protection locked="0"/>
    </xf>
    <xf numFmtId="164" fontId="15" fillId="3" borderId="9" xfId="0" applyNumberFormat="1" applyFont="1" applyFill="1" applyBorder="1" applyProtection="1">
      <protection locked="0"/>
    </xf>
    <xf numFmtId="9" fontId="15" fillId="3" borderId="8" xfId="4" applyFont="1" applyFill="1" applyBorder="1" applyProtection="1">
      <protection locked="0"/>
    </xf>
    <xf numFmtId="0" fontId="5" fillId="2" borderId="0" xfId="0" applyFont="1" applyFill="1" applyAlignment="1">
      <alignment horizontal="left" wrapText="1"/>
    </xf>
    <xf numFmtId="0" fontId="18" fillId="2" borderId="0" xfId="0" applyFont="1" applyFill="1" applyAlignment="1">
      <alignment horizontal="center"/>
    </xf>
    <xf numFmtId="0" fontId="9" fillId="2" borderId="0" xfId="0" applyFont="1" applyFill="1" applyAlignment="1">
      <alignment horizontal="left" wrapText="1"/>
    </xf>
    <xf numFmtId="0" fontId="7" fillId="2" borderId="0" xfId="0" applyFont="1" applyFill="1" applyAlignment="1">
      <alignment horizontal="left" wrapText="1"/>
    </xf>
    <xf numFmtId="0" fontId="5" fillId="2" borderId="0" xfId="0" applyFont="1" applyFill="1" applyAlignment="1">
      <alignment horizontal="center"/>
    </xf>
    <xf numFmtId="0" fontId="6" fillId="2" borderId="0" xfId="0" applyFont="1" applyFill="1" applyAlignment="1">
      <alignment horizontal="center"/>
    </xf>
    <xf numFmtId="0" fontId="15" fillId="2" borderId="0" xfId="0" quotePrefix="1" applyFont="1" applyFill="1" applyAlignment="1">
      <alignment horizontal="left" wrapText="1"/>
    </xf>
    <xf numFmtId="0" fontId="1" fillId="2" borderId="0" xfId="0" applyFont="1" applyFill="1" applyBorder="1" applyAlignment="1">
      <alignment horizontal="left" vertical="center"/>
    </xf>
    <xf numFmtId="0" fontId="1" fillId="2" borderId="0" xfId="0" quotePrefix="1" applyFont="1" applyFill="1" applyBorder="1" applyAlignment="1">
      <alignment horizontal="left" vertical="center"/>
    </xf>
  </cellXfs>
  <cellStyles count="5">
    <cellStyle name="Comma" xfId="3" builtinId="3"/>
    <cellStyle name="Currency" xfId="1" builtinId="4"/>
    <cellStyle name="Currency 2" xfId="2"/>
    <cellStyle name="Normal" xfId="0" builtinId="0"/>
    <cellStyle name="Percent" xfId="4" builtinId="5"/>
  </cellStyles>
  <dxfs count="0"/>
  <tableStyles count="0" defaultTableStyle="TableStyleMedium9" defaultPivotStyle="PivotStyleLight16"/>
  <colors>
    <mruColors>
      <color rgb="FF0000FF"/>
      <color rgb="FF0000CC"/>
      <color rgb="FFFFFFCC"/>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0</xdr:colOff>
          <xdr:row>249</xdr:row>
          <xdr:rowOff>0</xdr:rowOff>
        </xdr:from>
        <xdr:to>
          <xdr:col>13</xdr:col>
          <xdr:colOff>438150</xdr:colOff>
          <xdr:row>255</xdr:row>
          <xdr:rowOff>95250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13</xdr:col>
          <xdr:colOff>438150</xdr:colOff>
          <xdr:row>255</xdr:row>
          <xdr:rowOff>95250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13</xdr:col>
          <xdr:colOff>438150</xdr:colOff>
          <xdr:row>255</xdr:row>
          <xdr:rowOff>95250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oleObject" Target="../embeddings/oleObject3.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328"/>
  <sheetViews>
    <sheetView tabSelected="1" topLeftCell="A90" zoomScaleNormal="100" workbookViewId="0">
      <selection activeCell="D322" sqref="D322"/>
    </sheetView>
  </sheetViews>
  <sheetFormatPr defaultRowHeight="12.75" x14ac:dyDescent="0.2"/>
  <cols>
    <col min="1" max="1" width="4.7109375" style="1" customWidth="1"/>
    <col min="2" max="2" width="31.5703125" style="1" customWidth="1"/>
    <col min="3" max="3" width="13" style="1" bestFit="1" customWidth="1"/>
    <col min="4" max="4" width="14.28515625" style="1" bestFit="1" customWidth="1"/>
    <col min="5" max="5" width="12.85546875" style="1" customWidth="1"/>
    <col min="6" max="6" width="12.5703125" style="1" bestFit="1" customWidth="1"/>
    <col min="7" max="7" width="11.5703125" style="1" bestFit="1" customWidth="1"/>
    <col min="8" max="8" width="9.42578125" style="1" bestFit="1" customWidth="1"/>
    <col min="9" max="9" width="10" style="1" bestFit="1" customWidth="1"/>
    <col min="10" max="16384" width="9.140625" style="1"/>
  </cols>
  <sheetData>
    <row r="1" spans="2:10" ht="20.25" x14ac:dyDescent="0.3">
      <c r="B1" s="17" t="s">
        <v>24</v>
      </c>
      <c r="C1" s="7"/>
      <c r="D1" s="7"/>
      <c r="E1" s="8" t="s">
        <v>0</v>
      </c>
      <c r="F1" s="9"/>
      <c r="G1" s="9"/>
      <c r="H1" s="9"/>
      <c r="I1" s="10"/>
      <c r="J1" s="11"/>
    </row>
    <row r="2" spans="2:10" ht="16.5" thickBot="1" x14ac:dyDescent="0.3">
      <c r="B2" s="7"/>
      <c r="C2" s="7"/>
      <c r="D2" s="7"/>
      <c r="E2" s="12" t="s">
        <v>25</v>
      </c>
      <c r="F2" s="13"/>
      <c r="G2" s="13"/>
      <c r="H2" s="14"/>
      <c r="I2" s="15"/>
      <c r="J2" s="16"/>
    </row>
    <row r="3" spans="2:10" ht="15" x14ac:dyDescent="0.2">
      <c r="C3" s="7"/>
      <c r="D3" s="7"/>
      <c r="E3" s="7"/>
      <c r="F3" s="7"/>
      <c r="G3" s="7"/>
      <c r="H3" s="7"/>
      <c r="I3" s="7"/>
      <c r="J3" s="7"/>
    </row>
    <row r="4" spans="2:10" ht="15" customHeight="1" x14ac:dyDescent="0.2">
      <c r="B4" s="90" t="s">
        <v>23</v>
      </c>
      <c r="C4" s="90"/>
      <c r="D4" s="90"/>
      <c r="E4" s="90"/>
      <c r="F4" s="90"/>
      <c r="G4" s="90"/>
      <c r="H4" s="90"/>
      <c r="I4" s="90"/>
      <c r="J4" s="90"/>
    </row>
    <row r="5" spans="2:10" x14ac:dyDescent="0.2">
      <c r="B5" s="90"/>
      <c r="C5" s="90"/>
      <c r="D5" s="90"/>
      <c r="E5" s="90"/>
      <c r="F5" s="90"/>
      <c r="G5" s="90"/>
      <c r="H5" s="90"/>
      <c r="I5" s="90"/>
      <c r="J5" s="90"/>
    </row>
    <row r="6" spans="2:10" ht="15" x14ac:dyDescent="0.2">
      <c r="B6" s="30"/>
      <c r="C6" s="30"/>
      <c r="D6" s="30"/>
      <c r="E6" s="30"/>
      <c r="F6" s="30"/>
      <c r="G6" s="30"/>
      <c r="H6" s="30"/>
      <c r="I6" s="30"/>
      <c r="J6" s="30"/>
    </row>
    <row r="7" spans="2:10" ht="15" x14ac:dyDescent="0.2">
      <c r="B7" s="18" t="s">
        <v>26</v>
      </c>
    </row>
    <row r="9" spans="2:10" x14ac:dyDescent="0.2">
      <c r="B9" s="26" t="s">
        <v>6</v>
      </c>
    </row>
    <row r="11" spans="2:10" x14ac:dyDescent="0.2">
      <c r="B11" s="4" t="s">
        <v>27</v>
      </c>
      <c r="C11" s="5"/>
      <c r="D11" s="5"/>
      <c r="E11" s="5"/>
    </row>
    <row r="12" spans="2:10" x14ac:dyDescent="0.2">
      <c r="B12" s="5" t="s">
        <v>28</v>
      </c>
      <c r="C12" s="5"/>
      <c r="D12" s="38" t="s">
        <v>29</v>
      </c>
      <c r="E12" s="35"/>
    </row>
    <row r="13" spans="2:10" x14ac:dyDescent="0.2">
      <c r="B13" s="5" t="s">
        <v>143</v>
      </c>
      <c r="C13" s="5"/>
      <c r="D13" s="19">
        <v>300000</v>
      </c>
      <c r="E13" s="5"/>
    </row>
    <row r="14" spans="2:10" x14ac:dyDescent="0.2">
      <c r="B14" s="6" t="s">
        <v>144</v>
      </c>
      <c r="C14" s="5"/>
      <c r="D14" s="36">
        <v>75000</v>
      </c>
      <c r="E14" s="5" t="s">
        <v>32</v>
      </c>
    </row>
    <row r="15" spans="2:10" x14ac:dyDescent="0.2">
      <c r="B15" s="6" t="s">
        <v>33</v>
      </c>
      <c r="C15" s="5"/>
      <c r="D15" s="19">
        <v>290000</v>
      </c>
      <c r="E15" s="5"/>
    </row>
    <row r="16" spans="2:10" x14ac:dyDescent="0.2">
      <c r="B16" s="6" t="s">
        <v>34</v>
      </c>
      <c r="C16" s="5"/>
      <c r="D16" s="36">
        <v>68000</v>
      </c>
      <c r="E16" s="5" t="s">
        <v>32</v>
      </c>
    </row>
    <row r="18" spans="2:8" x14ac:dyDescent="0.2">
      <c r="B18" s="20" t="s">
        <v>7</v>
      </c>
    </row>
    <row r="20" spans="2:8" x14ac:dyDescent="0.2">
      <c r="B20" s="2" t="s">
        <v>35</v>
      </c>
      <c r="C20" s="39"/>
      <c r="D20" s="31"/>
    </row>
    <row r="21" spans="2:8" x14ac:dyDescent="0.2">
      <c r="B21" s="31" t="s">
        <v>141</v>
      </c>
      <c r="E21" s="19">
        <f>D13</f>
        <v>300000</v>
      </c>
      <c r="F21" s="31"/>
    </row>
    <row r="22" spans="2:8" x14ac:dyDescent="0.2">
      <c r="B22" s="34" t="s">
        <v>142</v>
      </c>
      <c r="E22" s="36">
        <f>D14</f>
        <v>75000</v>
      </c>
      <c r="F22" s="5" t="s">
        <v>32</v>
      </c>
    </row>
    <row r="23" spans="2:8" x14ac:dyDescent="0.2">
      <c r="B23" s="31" t="s">
        <v>149</v>
      </c>
      <c r="E23" s="70"/>
      <c r="F23" s="5" t="s">
        <v>37</v>
      </c>
      <c r="H23" s="66" t="str">
        <f>IF(E23&lt;3.99,"Incorrect",IF(E23&gt;4.01,"Incorrect","Correct"))</f>
        <v>Incorrect</v>
      </c>
    </row>
    <row r="24" spans="2:8" x14ac:dyDescent="0.2">
      <c r="B24" s="5" t="s">
        <v>145</v>
      </c>
      <c r="F24" s="94"/>
      <c r="G24" s="94"/>
      <c r="H24" s="94"/>
    </row>
    <row r="25" spans="2:8" x14ac:dyDescent="0.2">
      <c r="B25" s="2" t="s">
        <v>38</v>
      </c>
      <c r="E25" s="33"/>
      <c r="F25" s="94"/>
      <c r="G25" s="94"/>
      <c r="H25" s="94"/>
    </row>
    <row r="26" spans="2:8" x14ac:dyDescent="0.2">
      <c r="B26" s="32" t="s">
        <v>146</v>
      </c>
      <c r="E26" s="45">
        <f>D15</f>
        <v>290000</v>
      </c>
      <c r="F26" s="41"/>
    </row>
    <row r="27" spans="2:8" x14ac:dyDescent="0.2">
      <c r="B27" s="32" t="s">
        <v>39</v>
      </c>
      <c r="E27" s="33"/>
      <c r="F27" s="40"/>
    </row>
    <row r="28" spans="2:8" x14ac:dyDescent="0.2">
      <c r="B28" s="42" t="s">
        <v>147</v>
      </c>
      <c r="E28" s="43">
        <f>E23</f>
        <v>0</v>
      </c>
      <c r="F28" s="5" t="s">
        <v>37</v>
      </c>
      <c r="H28" s="27"/>
    </row>
    <row r="29" spans="2:8" x14ac:dyDescent="0.2">
      <c r="B29" s="42" t="s">
        <v>148</v>
      </c>
      <c r="E29" s="21">
        <f>D16</f>
        <v>68000</v>
      </c>
      <c r="F29" s="5" t="s">
        <v>32</v>
      </c>
    </row>
    <row r="30" spans="2:8" x14ac:dyDescent="0.2">
      <c r="B30" s="44" t="s">
        <v>150</v>
      </c>
      <c r="E30" s="71"/>
      <c r="F30" s="66" t="str">
        <f>IF(E30&lt;271998,"Incorrect",IF(E30&gt;272002,"Incorrect","Correct"))</f>
        <v>Incorrect</v>
      </c>
      <c r="H30" s="55"/>
    </row>
    <row r="31" spans="2:8" x14ac:dyDescent="0.2">
      <c r="B31" s="31" t="s">
        <v>183</v>
      </c>
      <c r="E31" s="71"/>
      <c r="F31" s="66" t="str">
        <f>IF(E31&lt;17998,"Incorrect",IF(E31&gt;18002,"Incorrect","Correct"))</f>
        <v>Incorrect</v>
      </c>
      <c r="G31" s="67" t="str">
        <f>IF(E31&lt;17998,"Incorrect",IF(E31&gt;18002,"Incorrect","Underapplied"))</f>
        <v>Incorrect</v>
      </c>
      <c r="H31" s="55"/>
    </row>
    <row r="33" spans="1:6" x14ac:dyDescent="0.2">
      <c r="A33" s="37" t="s">
        <v>1</v>
      </c>
      <c r="B33" s="5" t="s">
        <v>42</v>
      </c>
    </row>
    <row r="35" spans="1:6" x14ac:dyDescent="0.2">
      <c r="A35" s="37" t="s">
        <v>2</v>
      </c>
      <c r="B35" s="26" t="s">
        <v>6</v>
      </c>
    </row>
    <row r="37" spans="1:6" x14ac:dyDescent="0.2">
      <c r="B37" s="4" t="s">
        <v>27</v>
      </c>
      <c r="C37" s="5"/>
      <c r="D37" s="5"/>
      <c r="E37" s="5"/>
    </row>
    <row r="38" spans="1:6" x14ac:dyDescent="0.2">
      <c r="B38" s="5" t="s">
        <v>28</v>
      </c>
      <c r="C38" s="5"/>
      <c r="D38" s="38" t="s">
        <v>29</v>
      </c>
      <c r="E38" s="35"/>
    </row>
    <row r="39" spans="1:6" x14ac:dyDescent="0.2">
      <c r="B39" s="5" t="s">
        <v>30</v>
      </c>
      <c r="C39" s="5"/>
      <c r="D39" s="19">
        <v>100000</v>
      </c>
      <c r="E39" s="5"/>
    </row>
    <row r="40" spans="1:6" x14ac:dyDescent="0.2">
      <c r="B40" s="6" t="s">
        <v>31</v>
      </c>
      <c r="C40" s="5"/>
      <c r="D40" s="36">
        <v>50000</v>
      </c>
      <c r="E40" s="5" t="s">
        <v>32</v>
      </c>
    </row>
    <row r="41" spans="1:6" x14ac:dyDescent="0.2">
      <c r="B41" s="6" t="s">
        <v>33</v>
      </c>
      <c r="C41" s="5"/>
      <c r="D41" s="19">
        <v>90000</v>
      </c>
      <c r="E41" s="5"/>
    </row>
    <row r="42" spans="1:6" x14ac:dyDescent="0.2">
      <c r="B42" s="6" t="s">
        <v>34</v>
      </c>
      <c r="C42" s="5"/>
      <c r="D42" s="36">
        <v>40000</v>
      </c>
      <c r="E42" s="5" t="s">
        <v>32</v>
      </c>
    </row>
    <row r="44" spans="1:6" x14ac:dyDescent="0.2">
      <c r="B44" s="20" t="s">
        <v>7</v>
      </c>
    </row>
    <row r="46" spans="1:6" x14ac:dyDescent="0.2">
      <c r="B46" s="2" t="s">
        <v>35</v>
      </c>
      <c r="C46" s="39"/>
      <c r="D46" s="31"/>
    </row>
    <row r="47" spans="1:6" x14ac:dyDescent="0.2">
      <c r="B47" s="31" t="s">
        <v>30</v>
      </c>
      <c r="E47" s="19">
        <f>D39</f>
        <v>100000</v>
      </c>
      <c r="F47" s="31"/>
    </row>
    <row r="48" spans="1:6" x14ac:dyDescent="0.2">
      <c r="B48" s="34" t="s">
        <v>31</v>
      </c>
      <c r="E48" s="36">
        <f>D40</f>
        <v>50000</v>
      </c>
      <c r="F48" s="5" t="s">
        <v>32</v>
      </c>
    </row>
    <row r="49" spans="1:8" x14ac:dyDescent="0.2">
      <c r="B49" s="31" t="s">
        <v>36</v>
      </c>
      <c r="D49" s="72"/>
      <c r="E49" s="70"/>
      <c r="F49" s="5" t="s">
        <v>37</v>
      </c>
      <c r="H49" s="66" t="str">
        <f>IF(E49&lt;1.99,"Incorrect",IF(E49&gt;2.01,"Incorrect","Correct"))</f>
        <v>Incorrect</v>
      </c>
    </row>
    <row r="50" spans="1:8" x14ac:dyDescent="0.2">
      <c r="B50" s="31"/>
      <c r="D50" s="72"/>
      <c r="E50" s="73"/>
      <c r="F50" s="94"/>
      <c r="G50" s="94"/>
      <c r="H50" s="94"/>
    </row>
    <row r="51" spans="1:8" x14ac:dyDescent="0.2">
      <c r="B51" s="2" t="s">
        <v>38</v>
      </c>
      <c r="E51" s="33"/>
      <c r="F51" s="94"/>
      <c r="G51" s="94"/>
      <c r="H51" s="94"/>
    </row>
    <row r="52" spans="1:8" x14ac:dyDescent="0.2">
      <c r="B52" s="32" t="s">
        <v>33</v>
      </c>
      <c r="E52" s="45">
        <f>D41</f>
        <v>90000</v>
      </c>
      <c r="F52" s="41"/>
    </row>
    <row r="53" spans="1:8" x14ac:dyDescent="0.2">
      <c r="B53" s="32" t="s">
        <v>39</v>
      </c>
      <c r="E53" s="33"/>
      <c r="F53" s="40"/>
    </row>
    <row r="54" spans="1:8" x14ac:dyDescent="0.2">
      <c r="B54" s="42" t="s">
        <v>36</v>
      </c>
      <c r="E54" s="43">
        <f>E49</f>
        <v>0</v>
      </c>
      <c r="F54" s="5" t="s">
        <v>37</v>
      </c>
      <c r="H54" s="27"/>
    </row>
    <row r="55" spans="1:8" x14ac:dyDescent="0.2">
      <c r="B55" s="42" t="s">
        <v>34</v>
      </c>
      <c r="D55" s="72"/>
      <c r="E55" s="21">
        <f>D42</f>
        <v>40000</v>
      </c>
      <c r="F55" s="5" t="s">
        <v>32</v>
      </c>
    </row>
    <row r="56" spans="1:8" x14ac:dyDescent="0.2">
      <c r="B56" s="44" t="s">
        <v>40</v>
      </c>
      <c r="D56" s="72"/>
      <c r="E56" s="71"/>
      <c r="F56" s="66" t="str">
        <f>IF(E56&lt;79998,"Incorrect",IF(E56&gt;80002,"Incorrect","Correct"))</f>
        <v>Incorrect</v>
      </c>
      <c r="H56" s="55"/>
    </row>
    <row r="57" spans="1:8" x14ac:dyDescent="0.2">
      <c r="B57" s="31" t="s">
        <v>41</v>
      </c>
      <c r="D57" s="72"/>
      <c r="E57" s="71"/>
      <c r="F57" s="66" t="str">
        <f>IF(E57&lt;9998,"Incorrect",IF(E57&gt;10002,"Incorrect","Correct"))</f>
        <v>Incorrect</v>
      </c>
      <c r="G57" s="67" t="str">
        <f>IF(E57&lt;9998,"Incorrect",IF(E57&gt;10002,"Incorrect","Underapplied"))</f>
        <v>Incorrect</v>
      </c>
      <c r="H57" s="55"/>
    </row>
    <row r="58" spans="1:8" x14ac:dyDescent="0.2">
      <c r="D58" s="72"/>
      <c r="E58" s="72"/>
      <c r="F58" s="72"/>
      <c r="G58" s="72"/>
    </row>
    <row r="59" spans="1:8" x14ac:dyDescent="0.2">
      <c r="A59" s="37" t="s">
        <v>8</v>
      </c>
      <c r="B59" s="5" t="s">
        <v>42</v>
      </c>
      <c r="D59" s="72"/>
      <c r="E59" s="72"/>
      <c r="F59" s="72"/>
      <c r="G59" s="72"/>
    </row>
    <row r="60" spans="1:8" x14ac:dyDescent="0.2">
      <c r="A60" s="37"/>
      <c r="B60" s="5"/>
      <c r="D60" s="72"/>
      <c r="E60" s="72"/>
      <c r="F60" s="72"/>
      <c r="G60" s="72"/>
    </row>
    <row r="61" spans="1:8" x14ac:dyDescent="0.2">
      <c r="A61" s="37" t="s">
        <v>9</v>
      </c>
      <c r="B61" s="26" t="s">
        <v>6</v>
      </c>
      <c r="D61" s="72"/>
      <c r="E61" s="72"/>
      <c r="F61" s="72"/>
      <c r="G61" s="72"/>
    </row>
    <row r="62" spans="1:8" x14ac:dyDescent="0.2">
      <c r="B62" s="5" t="s">
        <v>30</v>
      </c>
      <c r="C62" s="5"/>
      <c r="D62" s="19">
        <v>100000</v>
      </c>
      <c r="E62" s="5"/>
    </row>
    <row r="63" spans="1:8" x14ac:dyDescent="0.2">
      <c r="B63" s="6" t="s">
        <v>31</v>
      </c>
      <c r="C63" s="5"/>
      <c r="D63" s="36">
        <v>50000</v>
      </c>
      <c r="E63" s="5" t="s">
        <v>32</v>
      </c>
    </row>
    <row r="64" spans="1:8" x14ac:dyDescent="0.2">
      <c r="B64" s="6" t="s">
        <v>33</v>
      </c>
      <c r="C64" s="5"/>
      <c r="D64" s="19">
        <v>100000</v>
      </c>
      <c r="E64" s="5"/>
    </row>
    <row r="65" spans="2:8" x14ac:dyDescent="0.2">
      <c r="B65" s="6" t="s">
        <v>34</v>
      </c>
      <c r="C65" s="5"/>
      <c r="D65" s="36">
        <v>40000</v>
      </c>
      <c r="E65" s="5" t="s">
        <v>32</v>
      </c>
    </row>
    <row r="67" spans="2:8" x14ac:dyDescent="0.2">
      <c r="B67" s="20" t="s">
        <v>7</v>
      </c>
    </row>
    <row r="69" spans="2:8" x14ac:dyDescent="0.2">
      <c r="B69" s="2" t="s">
        <v>35</v>
      </c>
      <c r="C69" s="39"/>
      <c r="D69" s="31"/>
    </row>
    <row r="70" spans="2:8" x14ac:dyDescent="0.2">
      <c r="B70" s="31" t="s">
        <v>30</v>
      </c>
      <c r="E70" s="19">
        <f>D62</f>
        <v>100000</v>
      </c>
      <c r="F70" s="31"/>
    </row>
    <row r="71" spans="2:8" x14ac:dyDescent="0.2">
      <c r="B71" s="34" t="s">
        <v>31</v>
      </c>
      <c r="E71" s="36">
        <f>D63</f>
        <v>50000</v>
      </c>
      <c r="F71" s="5" t="s">
        <v>32</v>
      </c>
    </row>
    <row r="72" spans="2:8" x14ac:dyDescent="0.2">
      <c r="B72" s="31" t="s">
        <v>36</v>
      </c>
      <c r="E72" s="70"/>
      <c r="F72" s="5" t="s">
        <v>37</v>
      </c>
      <c r="H72" s="66" t="str">
        <f>IF(E72&lt;1.99,"Incorrect",IF(E72&gt;2.01,"Incorrect","Correct"))</f>
        <v>Incorrect</v>
      </c>
    </row>
    <row r="73" spans="2:8" x14ac:dyDescent="0.2">
      <c r="B73" s="31"/>
      <c r="E73" s="73"/>
      <c r="F73" s="94"/>
      <c r="G73" s="94"/>
      <c r="H73" s="94"/>
    </row>
    <row r="74" spans="2:8" x14ac:dyDescent="0.2">
      <c r="B74" s="2" t="s">
        <v>38</v>
      </c>
      <c r="E74" s="33"/>
      <c r="F74" s="94"/>
      <c r="G74" s="94"/>
      <c r="H74" s="94"/>
    </row>
    <row r="75" spans="2:8" x14ac:dyDescent="0.2">
      <c r="B75" s="32" t="s">
        <v>33</v>
      </c>
      <c r="E75" s="45">
        <f>D64</f>
        <v>100000</v>
      </c>
      <c r="F75" s="41"/>
    </row>
    <row r="76" spans="2:8" x14ac:dyDescent="0.2">
      <c r="B76" s="32" t="s">
        <v>39</v>
      </c>
      <c r="E76" s="33"/>
      <c r="F76" s="40"/>
    </row>
    <row r="77" spans="2:8" x14ac:dyDescent="0.2">
      <c r="B77" s="42" t="s">
        <v>36</v>
      </c>
      <c r="E77" s="43">
        <f>E72</f>
        <v>0</v>
      </c>
      <c r="F77" s="5" t="s">
        <v>37</v>
      </c>
      <c r="H77" s="27"/>
    </row>
    <row r="78" spans="2:8" x14ac:dyDescent="0.2">
      <c r="B78" s="42" t="s">
        <v>34</v>
      </c>
      <c r="E78" s="21">
        <f>D65</f>
        <v>40000</v>
      </c>
      <c r="F78" s="5" t="s">
        <v>32</v>
      </c>
    </row>
    <row r="79" spans="2:8" x14ac:dyDescent="0.2">
      <c r="B79" s="44" t="s">
        <v>40</v>
      </c>
      <c r="D79" s="72"/>
      <c r="E79" s="71"/>
      <c r="F79" s="66" t="str">
        <f>IF(E79&lt;79998,"Incorrect",IF(E79&gt;80002,"Incorrect","Correct"))</f>
        <v>Incorrect</v>
      </c>
      <c r="H79" s="55"/>
    </row>
    <row r="80" spans="2:8" x14ac:dyDescent="0.2">
      <c r="B80" s="31" t="s">
        <v>41</v>
      </c>
      <c r="D80" s="72"/>
      <c r="E80" s="71"/>
      <c r="F80" s="66" t="str">
        <f>IF(E80&lt;19998,"Incorrect",IF(E80&gt;20002,"Incorrect","Correct"))</f>
        <v>Incorrect</v>
      </c>
      <c r="G80" s="67" t="str">
        <f>IF(E80&lt;19998,"Incorrect",IF(E80&gt;20002,"Incorrect","Underapplied"))</f>
        <v>Incorrect</v>
      </c>
      <c r="H80" s="55"/>
    </row>
    <row r="81" spans="1:7" x14ac:dyDescent="0.2">
      <c r="D81" s="72"/>
      <c r="E81" s="72"/>
      <c r="F81" s="72"/>
      <c r="G81" s="72"/>
    </row>
    <row r="82" spans="1:7" ht="18" x14ac:dyDescent="0.25">
      <c r="B82" s="28" t="s">
        <v>43</v>
      </c>
      <c r="D82" s="72"/>
      <c r="E82" s="72"/>
      <c r="F82" s="72"/>
      <c r="G82" s="72"/>
    </row>
    <row r="83" spans="1:7" x14ac:dyDescent="0.2">
      <c r="B83" s="20" t="s">
        <v>7</v>
      </c>
      <c r="D83" s="72"/>
      <c r="E83" s="72"/>
      <c r="F83" s="72"/>
      <c r="G83" s="72"/>
    </row>
    <row r="85" spans="1:7" x14ac:dyDescent="0.2">
      <c r="B85" s="26" t="s">
        <v>6</v>
      </c>
    </row>
    <row r="86" spans="1:7" x14ac:dyDescent="0.2">
      <c r="B86" s="5" t="s">
        <v>44</v>
      </c>
      <c r="F86" s="24">
        <v>10000</v>
      </c>
    </row>
    <row r="87" spans="1:7" x14ac:dyDescent="0.2">
      <c r="B87" s="5" t="s">
        <v>45</v>
      </c>
      <c r="F87" s="23">
        <v>1</v>
      </c>
    </row>
    <row r="88" spans="1:7" x14ac:dyDescent="0.2">
      <c r="B88" s="5" t="s">
        <v>46</v>
      </c>
      <c r="F88" s="25">
        <v>2000</v>
      </c>
    </row>
    <row r="89" spans="1:7" x14ac:dyDescent="0.2">
      <c r="B89" s="5" t="s">
        <v>47</v>
      </c>
      <c r="F89" s="24">
        <v>12500</v>
      </c>
    </row>
    <row r="90" spans="1:7" x14ac:dyDescent="0.2">
      <c r="B90" s="5"/>
      <c r="F90" s="24"/>
    </row>
    <row r="91" spans="1:7" x14ac:dyDescent="0.2">
      <c r="E91" s="46" t="s">
        <v>50</v>
      </c>
      <c r="F91" s="46" t="s">
        <v>51</v>
      </c>
    </row>
    <row r="92" spans="1:7" x14ac:dyDescent="0.2">
      <c r="B92" s="5" t="s">
        <v>5</v>
      </c>
      <c r="E92" s="24">
        <v>13000</v>
      </c>
      <c r="F92" s="24">
        <v>8000</v>
      </c>
    </row>
    <row r="93" spans="1:7" x14ac:dyDescent="0.2">
      <c r="B93" s="5" t="s">
        <v>48</v>
      </c>
      <c r="E93" s="24">
        <v>21000</v>
      </c>
      <c r="F93" s="24">
        <v>7500</v>
      </c>
      <c r="G93" s="3"/>
    </row>
    <row r="94" spans="1:7" x14ac:dyDescent="0.2">
      <c r="B94" s="5" t="s">
        <v>49</v>
      </c>
      <c r="E94" s="25">
        <v>1400</v>
      </c>
      <c r="F94" s="25">
        <v>500</v>
      </c>
    </row>
    <row r="96" spans="1:7" x14ac:dyDescent="0.2">
      <c r="A96" s="37" t="s">
        <v>1</v>
      </c>
      <c r="B96" s="5" t="s">
        <v>52</v>
      </c>
    </row>
    <row r="97" spans="1:7" x14ac:dyDescent="0.2">
      <c r="B97" s="91" t="s">
        <v>154</v>
      </c>
      <c r="C97" s="91"/>
      <c r="D97" s="91"/>
      <c r="E97" s="91"/>
      <c r="F97" s="91"/>
    </row>
    <row r="98" spans="1:7" x14ac:dyDescent="0.2">
      <c r="B98" s="91"/>
      <c r="C98" s="91"/>
      <c r="D98" s="91"/>
      <c r="E98" s="91"/>
      <c r="F98" s="91"/>
    </row>
    <row r="100" spans="1:7" x14ac:dyDescent="0.2">
      <c r="B100" s="32" t="s">
        <v>151</v>
      </c>
      <c r="E100" s="47">
        <v>10000</v>
      </c>
    </row>
    <row r="101" spans="1:7" x14ac:dyDescent="0.2">
      <c r="B101" s="32" t="s">
        <v>152</v>
      </c>
      <c r="E101" s="47">
        <v>2000</v>
      </c>
    </row>
    <row r="102" spans="1:7" x14ac:dyDescent="0.2">
      <c r="B102" s="32" t="s">
        <v>153</v>
      </c>
      <c r="E102" s="74"/>
      <c r="F102" s="66" t="str">
        <f>IF(E102&lt;11999,"Incorrect",IF(E102&gt;12001,"Incorrect","Correct"))</f>
        <v>Incorrect</v>
      </c>
    </row>
    <row r="103" spans="1:7" x14ac:dyDescent="0.2">
      <c r="E103" s="72"/>
    </row>
    <row r="104" spans="1:7" ht="12.75" customHeight="1" x14ac:dyDescent="0.2">
      <c r="B104" s="5" t="s">
        <v>55</v>
      </c>
      <c r="E104" s="72"/>
    </row>
    <row r="105" spans="1:7" ht="12.75" customHeight="1" x14ac:dyDescent="0.2">
      <c r="B105" s="32" t="s">
        <v>58</v>
      </c>
      <c r="E105" s="75">
        <f>E102</f>
        <v>0</v>
      </c>
    </row>
    <row r="106" spans="1:7" ht="12.75" customHeight="1" x14ac:dyDescent="0.2">
      <c r="B106" s="32" t="s">
        <v>156</v>
      </c>
      <c r="E106" s="56">
        <f>E101</f>
        <v>2000</v>
      </c>
      <c r="F106" s="5" t="s">
        <v>56</v>
      </c>
    </row>
    <row r="107" spans="1:7" x14ac:dyDescent="0.2">
      <c r="B107" s="32" t="s">
        <v>155</v>
      </c>
      <c r="E107" s="76">
        <f>E105/E106</f>
        <v>0</v>
      </c>
      <c r="F107" s="5" t="s">
        <v>57</v>
      </c>
      <c r="G107" s="66" t="str">
        <f>IF(E107&lt;5.99,"Incorrect",IF(E107&gt;6.01,"Incorrect","Correct"))</f>
        <v>Incorrect</v>
      </c>
    </row>
    <row r="109" spans="1:7" x14ac:dyDescent="0.2">
      <c r="A109" s="37" t="s">
        <v>2</v>
      </c>
      <c r="D109" s="46" t="s">
        <v>50</v>
      </c>
      <c r="E109" s="46" t="s">
        <v>51</v>
      </c>
    </row>
    <row r="110" spans="1:7" x14ac:dyDescent="0.2">
      <c r="B110" s="95" t="s">
        <v>157</v>
      </c>
      <c r="C110" s="95"/>
      <c r="D110" s="63">
        <f>E94</f>
        <v>1400</v>
      </c>
      <c r="E110" s="64">
        <f>F94</f>
        <v>500</v>
      </c>
    </row>
    <row r="111" spans="1:7" ht="12.75" customHeight="1" x14ac:dyDescent="0.2">
      <c r="B111" s="96" t="s">
        <v>158</v>
      </c>
      <c r="C111" s="95"/>
      <c r="D111" s="77">
        <f>E107</f>
        <v>0</v>
      </c>
      <c r="E111" s="77">
        <f>E107</f>
        <v>0</v>
      </c>
    </row>
    <row r="112" spans="1:7" ht="12.75" customHeight="1" x14ac:dyDescent="0.2">
      <c r="B112" s="48" t="s">
        <v>159</v>
      </c>
      <c r="D112" s="78"/>
      <c r="E112" s="78"/>
    </row>
    <row r="113" spans="1:5" x14ac:dyDescent="0.2">
      <c r="D113" s="68" t="str">
        <f>IF(D112&lt;8399,"Incorrect",IF(C113&gt;8401,"Incorrect","Correct"))</f>
        <v>Incorrect</v>
      </c>
      <c r="E113" s="68" t="str">
        <f>IF(E112&lt;2999,"Incorrect",IF(E112&gt;3001,"Incorrect","Correct"))</f>
        <v>Incorrect</v>
      </c>
    </row>
    <row r="115" spans="1:5" x14ac:dyDescent="0.2">
      <c r="A115" s="37" t="s">
        <v>8</v>
      </c>
      <c r="D115" s="46" t="s">
        <v>50</v>
      </c>
      <c r="E115" s="46" t="s">
        <v>51</v>
      </c>
    </row>
    <row r="116" spans="1:5" x14ac:dyDescent="0.2">
      <c r="B116" s="32" t="s">
        <v>160</v>
      </c>
      <c r="D116" s="24">
        <f>E93</f>
        <v>21000</v>
      </c>
      <c r="E116" s="24">
        <f>F93</f>
        <v>7500</v>
      </c>
    </row>
    <row r="117" spans="1:5" x14ac:dyDescent="0.2">
      <c r="B117" s="32" t="s">
        <v>157</v>
      </c>
      <c r="D117" s="25">
        <f>E94</f>
        <v>1400</v>
      </c>
      <c r="E117" s="25">
        <f>F94</f>
        <v>500</v>
      </c>
    </row>
    <row r="118" spans="1:5" x14ac:dyDescent="0.2">
      <c r="B118" s="32" t="s">
        <v>161</v>
      </c>
      <c r="D118" s="79"/>
      <c r="E118" s="79"/>
    </row>
    <row r="119" spans="1:5" x14ac:dyDescent="0.2">
      <c r="D119" s="68" t="str">
        <f>IF(D118&lt;14.99,"Incorrect",IF(C119&gt;15.01,"Incorrect","Correct"))</f>
        <v>Incorrect</v>
      </c>
      <c r="E119" s="68" t="str">
        <f>IF(E118&lt;14.99,"Incorrect",IF(E118&gt;15.01,"Incorrect","Correct"))</f>
        <v>Incorrect</v>
      </c>
    </row>
    <row r="120" spans="1:5" x14ac:dyDescent="0.2">
      <c r="A120" s="37" t="s">
        <v>9</v>
      </c>
      <c r="B120" s="5" t="s">
        <v>59</v>
      </c>
    </row>
    <row r="121" spans="1:5" x14ac:dyDescent="0.2">
      <c r="B121" s="1" t="s">
        <v>3</v>
      </c>
      <c r="D121" s="24">
        <f>E92</f>
        <v>13000</v>
      </c>
    </row>
    <row r="122" spans="1:5" x14ac:dyDescent="0.2">
      <c r="B122" s="1" t="s">
        <v>4</v>
      </c>
      <c r="D122" s="24">
        <f>E93</f>
        <v>21000</v>
      </c>
    </row>
    <row r="123" spans="1:5" x14ac:dyDescent="0.2">
      <c r="B123" s="32" t="s">
        <v>184</v>
      </c>
      <c r="D123" s="80"/>
      <c r="E123" s="66" t="str">
        <f>IF(D123&lt;8399,"Incorrect",IF(D123&gt;8401,"Incorrect","Correct"))</f>
        <v>Incorrect</v>
      </c>
    </row>
    <row r="124" spans="1:5" x14ac:dyDescent="0.2">
      <c r="B124" s="32" t="s">
        <v>185</v>
      </c>
      <c r="D124" s="80"/>
      <c r="E124" s="66" t="str">
        <f>IF(D124&lt;42399,"Incorrect",IF(D124&gt;42401,"Incorrect","Correct"))</f>
        <v>Incorrect</v>
      </c>
    </row>
    <row r="125" spans="1:5" x14ac:dyDescent="0.2">
      <c r="D125" s="81"/>
    </row>
    <row r="126" spans="1:5" x14ac:dyDescent="0.2">
      <c r="B126" s="5" t="s">
        <v>61</v>
      </c>
      <c r="D126" s="81"/>
    </row>
    <row r="127" spans="1:5" x14ac:dyDescent="0.2">
      <c r="B127" s="32" t="s">
        <v>163</v>
      </c>
      <c r="D127" s="24">
        <f>D124</f>
        <v>0</v>
      </c>
    </row>
    <row r="128" spans="1:5" x14ac:dyDescent="0.2">
      <c r="B128" s="32" t="s">
        <v>162</v>
      </c>
      <c r="C128" s="72"/>
      <c r="D128" s="82"/>
    </row>
    <row r="129" spans="1:6" x14ac:dyDescent="0.2">
      <c r="B129" s="32" t="s">
        <v>63</v>
      </c>
      <c r="C129" s="72"/>
      <c r="D129" s="80"/>
      <c r="E129" s="66" t="str">
        <f>IF(D129&lt;2119,"Incorrect",IF(D129&gt;2121,"Incorrect","Correct"))</f>
        <v>Incorrect</v>
      </c>
    </row>
    <row r="130" spans="1:6" x14ac:dyDescent="0.2">
      <c r="C130" s="72"/>
      <c r="D130" s="81"/>
    </row>
    <row r="131" spans="1:6" x14ac:dyDescent="0.2">
      <c r="B131" s="5" t="s">
        <v>62</v>
      </c>
      <c r="D131" s="81"/>
    </row>
    <row r="132" spans="1:6" x14ac:dyDescent="0.2">
      <c r="B132" s="1" t="s">
        <v>3</v>
      </c>
      <c r="D132" s="24">
        <v>8000</v>
      </c>
    </row>
    <row r="133" spans="1:6" x14ac:dyDescent="0.2">
      <c r="B133" s="1" t="s">
        <v>4</v>
      </c>
      <c r="D133" s="24">
        <f>F93</f>
        <v>7500</v>
      </c>
    </row>
    <row r="134" spans="1:6" x14ac:dyDescent="0.2">
      <c r="B134" s="32" t="s">
        <v>190</v>
      </c>
      <c r="D134" s="69">
        <f>E112</f>
        <v>0</v>
      </c>
    </row>
    <row r="135" spans="1:6" x14ac:dyDescent="0.2">
      <c r="B135" s="1" t="s">
        <v>60</v>
      </c>
      <c r="D135" s="80">
        <f>SUM(D132:D134)</f>
        <v>15500</v>
      </c>
      <c r="E135" s="66" t="str">
        <f>IF(D135&lt;18499,"Incorrect",IF(D135&gt;18501,"Incorrect","Correct"))</f>
        <v>Incorrect</v>
      </c>
    </row>
    <row r="136" spans="1:6" x14ac:dyDescent="0.2">
      <c r="D136" s="3"/>
    </row>
    <row r="137" spans="1:6" x14ac:dyDescent="0.2">
      <c r="A137" s="37" t="s">
        <v>10</v>
      </c>
      <c r="B137" s="5" t="s">
        <v>64</v>
      </c>
    </row>
    <row r="138" spans="1:6" x14ac:dyDescent="0.2">
      <c r="A138" s="37" t="s">
        <v>11</v>
      </c>
      <c r="B138" s="5" t="s">
        <v>64</v>
      </c>
    </row>
    <row r="139" spans="1:6" x14ac:dyDescent="0.2">
      <c r="A139" s="37" t="s">
        <v>12</v>
      </c>
      <c r="B139" s="5" t="s">
        <v>64</v>
      </c>
    </row>
    <row r="141" spans="1:6" x14ac:dyDescent="0.2">
      <c r="A141" s="37" t="s">
        <v>13</v>
      </c>
      <c r="B141" s="5" t="s">
        <v>65</v>
      </c>
    </row>
    <row r="142" spans="1:6" x14ac:dyDescent="0.2">
      <c r="B142" s="2" t="s">
        <v>66</v>
      </c>
    </row>
    <row r="143" spans="1:6" x14ac:dyDescent="0.2">
      <c r="B143" s="1" t="s">
        <v>67</v>
      </c>
      <c r="D143" s="80"/>
      <c r="E143" s="22"/>
      <c r="F143" s="59"/>
    </row>
    <row r="144" spans="1:6" x14ac:dyDescent="0.2">
      <c r="B144" s="32" t="s">
        <v>164</v>
      </c>
      <c r="D144" s="80"/>
      <c r="E144" s="66" t="str">
        <f>IF(D144&lt;21998,"Incorrect",IF(D144&gt;22001,"Incorrect","Correct"))</f>
        <v>Incorrect</v>
      </c>
      <c r="F144" s="57"/>
    </row>
    <row r="145" spans="1:7" x14ac:dyDescent="0.2">
      <c r="B145" s="32" t="s">
        <v>178</v>
      </c>
      <c r="D145" s="80"/>
      <c r="E145" s="66" t="str">
        <f t="shared" ref="E145" si="0">IF(D145&lt;21998,"Incorrect",IF(D145&gt;22001,"Incorrect","Correct"))</f>
        <v>Incorrect</v>
      </c>
      <c r="F145" s="58"/>
    </row>
    <row r="146" spans="1:7" x14ac:dyDescent="0.2">
      <c r="B146" s="32" t="s">
        <v>165</v>
      </c>
      <c r="D146" s="80"/>
      <c r="E146" s="66" t="str">
        <f>IF(D146&lt;999,"Incorrect",IF(D146&gt;1001,"Incorrect","Correct"))</f>
        <v>Incorrect</v>
      </c>
    </row>
    <row r="147" spans="1:7" x14ac:dyDescent="0.2">
      <c r="B147" s="32" t="s">
        <v>166</v>
      </c>
      <c r="D147" s="83"/>
      <c r="E147" s="80"/>
      <c r="F147" s="66" t="str">
        <f>IF(E147&lt;19999,"Incorrect",IF(E147&gt;21001,"Incorrect","Correct"))</f>
        <v>Incorrect</v>
      </c>
      <c r="G147" s="57"/>
    </row>
    <row r="148" spans="1:7" x14ac:dyDescent="0.2">
      <c r="B148" s="32" t="s">
        <v>167</v>
      </c>
      <c r="D148" s="83"/>
      <c r="E148" s="80"/>
      <c r="F148" s="66" t="str">
        <f>IF(E148&lt;28499,"Incorrect",IF(E148&gt;28501,"Incorrect","Correct"))</f>
        <v>Incorrect</v>
      </c>
    </row>
    <row r="149" spans="1:7" x14ac:dyDescent="0.2">
      <c r="B149" s="1" t="s">
        <v>72</v>
      </c>
      <c r="D149" s="22"/>
      <c r="E149" s="60">
        <v>11400</v>
      </c>
      <c r="F149" s="27"/>
    </row>
    <row r="150" spans="1:7" x14ac:dyDescent="0.2">
      <c r="B150" s="1" t="s">
        <v>73</v>
      </c>
      <c r="D150" s="22"/>
      <c r="E150" s="80"/>
      <c r="F150" s="66" t="str">
        <f>IF(E150&lt;60899,"Incorrect",IF(E150&gt;60901,"Incorrect","Correct"))</f>
        <v>Incorrect</v>
      </c>
    </row>
    <row r="151" spans="1:7" x14ac:dyDescent="0.2">
      <c r="B151" s="1" t="s">
        <v>74</v>
      </c>
      <c r="D151" s="22"/>
      <c r="E151" s="62">
        <v>0</v>
      </c>
    </row>
    <row r="152" spans="1:7" x14ac:dyDescent="0.2">
      <c r="D152" s="22"/>
      <c r="E152" s="61">
        <f>E150+E151</f>
        <v>0</v>
      </c>
      <c r="F152" s="27"/>
    </row>
    <row r="153" spans="1:7" x14ac:dyDescent="0.2">
      <c r="B153" s="1" t="s">
        <v>75</v>
      </c>
      <c r="D153" s="22"/>
      <c r="E153" s="62">
        <f>D135</f>
        <v>15500</v>
      </c>
      <c r="F153" s="3"/>
    </row>
    <row r="154" spans="1:7" x14ac:dyDescent="0.2">
      <c r="B154" s="1" t="s">
        <v>76</v>
      </c>
      <c r="D154" s="22"/>
      <c r="E154" s="29">
        <f>E152-E153</f>
        <v>-15500</v>
      </c>
      <c r="F154" s="66" t="str">
        <f>IF(E154&lt;42399,"Incorrect",IF(E154&gt;42401,"Incorrect","Correct"))</f>
        <v>Incorrect</v>
      </c>
    </row>
    <row r="155" spans="1:7" x14ac:dyDescent="0.2">
      <c r="D155" s="72"/>
      <c r="E155" s="72"/>
      <c r="F155" s="72"/>
    </row>
    <row r="156" spans="1:7" x14ac:dyDescent="0.2">
      <c r="A156" s="37" t="s">
        <v>14</v>
      </c>
      <c r="B156" s="5" t="s">
        <v>64</v>
      </c>
      <c r="D156" s="72"/>
      <c r="E156" s="72"/>
      <c r="F156" s="72"/>
    </row>
    <row r="157" spans="1:7" x14ac:dyDescent="0.2">
      <c r="A157" s="37" t="s">
        <v>15</v>
      </c>
      <c r="B157" s="5" t="s">
        <v>64</v>
      </c>
      <c r="D157" s="72"/>
      <c r="E157" s="72"/>
      <c r="F157" s="72"/>
    </row>
    <row r="158" spans="1:7" x14ac:dyDescent="0.2">
      <c r="D158" s="72"/>
      <c r="E158" s="72"/>
      <c r="F158" s="72"/>
    </row>
    <row r="159" spans="1:7" x14ac:dyDescent="0.2">
      <c r="A159" s="37" t="s">
        <v>16</v>
      </c>
      <c r="B159" s="5" t="s">
        <v>77</v>
      </c>
      <c r="D159" s="72"/>
      <c r="E159" s="72"/>
      <c r="F159" s="72"/>
    </row>
    <row r="160" spans="1:7" x14ac:dyDescent="0.2">
      <c r="B160" s="32" t="s">
        <v>78</v>
      </c>
      <c r="D160" s="80"/>
      <c r="E160" s="72"/>
      <c r="F160" s="72"/>
    </row>
    <row r="161" spans="1:6" x14ac:dyDescent="0.2">
      <c r="B161" s="1" t="s">
        <v>79</v>
      </c>
      <c r="D161" s="80"/>
      <c r="E161" s="72"/>
      <c r="F161" s="72"/>
    </row>
    <row r="162" spans="1:6" x14ac:dyDescent="0.2">
      <c r="B162" s="1" t="s">
        <v>80</v>
      </c>
      <c r="D162" s="80"/>
      <c r="E162" s="66" t="str">
        <f>IF(D162&lt;42399,"Incorrect",IF(D162&gt;42401,"Incorrect","Correct"))</f>
        <v>Incorrect</v>
      </c>
    </row>
    <row r="163" spans="1:6" x14ac:dyDescent="0.2">
      <c r="B163" s="1" t="s">
        <v>81</v>
      </c>
      <c r="D163" s="80"/>
    </row>
    <row r="164" spans="1:6" x14ac:dyDescent="0.2">
      <c r="B164" s="1" t="s">
        <v>82</v>
      </c>
      <c r="D164" s="80"/>
      <c r="E164" s="66" t="str">
        <f>IF(D164&lt;42399,"Incorrect",IF(D164&gt;42401,"Incorrect","Correct"))</f>
        <v>Incorrect</v>
      </c>
    </row>
    <row r="165" spans="1:6" x14ac:dyDescent="0.2">
      <c r="D165" s="72"/>
    </row>
    <row r="166" spans="1:6" x14ac:dyDescent="0.2">
      <c r="A166" s="37" t="s">
        <v>17</v>
      </c>
      <c r="B166" s="5" t="s">
        <v>64</v>
      </c>
      <c r="D166" s="72"/>
    </row>
    <row r="167" spans="1:6" x14ac:dyDescent="0.2">
      <c r="D167" s="72"/>
    </row>
    <row r="168" spans="1:6" x14ac:dyDescent="0.2">
      <c r="A168" s="37" t="s">
        <v>18</v>
      </c>
      <c r="B168" s="5" t="s">
        <v>83</v>
      </c>
      <c r="D168" s="72"/>
    </row>
    <row r="169" spans="1:6" x14ac:dyDescent="0.2">
      <c r="B169" s="32" t="s">
        <v>168</v>
      </c>
      <c r="D169" s="80"/>
      <c r="E169" s="66" t="str">
        <f>IF(D169&lt;1899,"Incorrect",IF(D169&gt;1901,"Incorrect","Correct"))</f>
        <v>Incorrect</v>
      </c>
    </row>
    <row r="170" spans="1:6" x14ac:dyDescent="0.2">
      <c r="B170" s="32" t="s">
        <v>169</v>
      </c>
      <c r="D170" s="79"/>
      <c r="E170" s="66" t="str">
        <f>IF(D170&lt;5.99,"Incorrect",IF(D170&gt;6,"Incorrect","Correct"))</f>
        <v>Incorrect</v>
      </c>
    </row>
    <row r="171" spans="1:6" x14ac:dyDescent="0.2">
      <c r="B171" s="32" t="s">
        <v>40</v>
      </c>
      <c r="D171" s="80"/>
      <c r="E171" s="66" t="str">
        <f>IF(D171&lt;11399,"Incorrect",IF(D171&gt;11401,"Incorrect","Correct"))</f>
        <v>Incorrect</v>
      </c>
    </row>
    <row r="172" spans="1:6" x14ac:dyDescent="0.2">
      <c r="D172" s="81"/>
    </row>
    <row r="173" spans="1:6" x14ac:dyDescent="0.2">
      <c r="B173" s="32" t="s">
        <v>170</v>
      </c>
      <c r="D173" s="80"/>
    </row>
    <row r="174" spans="1:6" x14ac:dyDescent="0.2">
      <c r="B174" s="1" t="s">
        <v>84</v>
      </c>
      <c r="D174" s="62">
        <f>D171</f>
        <v>0</v>
      </c>
    </row>
    <row r="175" spans="1:6" x14ac:dyDescent="0.2">
      <c r="B175" s="1" t="s">
        <v>85</v>
      </c>
      <c r="D175" s="80"/>
      <c r="E175" s="66" t="str">
        <f>IF(D175&lt;1099,"Incorrect",IF(D175&gt;1101,"Incorrect","Correct"))</f>
        <v>Incorrect</v>
      </c>
    </row>
    <row r="176" spans="1:6" x14ac:dyDescent="0.2">
      <c r="D176" s="72"/>
    </row>
    <row r="177" spans="1:6" x14ac:dyDescent="0.2">
      <c r="A177" s="37" t="s">
        <v>19</v>
      </c>
      <c r="B177" s="5" t="s">
        <v>64</v>
      </c>
      <c r="D177" s="72"/>
    </row>
    <row r="178" spans="1:6" x14ac:dyDescent="0.2">
      <c r="D178" s="72"/>
    </row>
    <row r="179" spans="1:6" x14ac:dyDescent="0.2">
      <c r="A179" s="37" t="s">
        <v>20</v>
      </c>
      <c r="B179" s="5" t="s">
        <v>86</v>
      </c>
      <c r="D179" s="72"/>
    </row>
    <row r="180" spans="1:6" x14ac:dyDescent="0.2">
      <c r="B180" s="32" t="s">
        <v>171</v>
      </c>
      <c r="D180" s="80"/>
      <c r="E180" s="66" t="str">
        <f>IF(D180&lt;59999,"Incorrect",IF(D180&gt;60001,"Incorrect","Correct"))</f>
        <v>Incorrect</v>
      </c>
      <c r="F180" s="59"/>
    </row>
    <row r="181" spans="1:6" x14ac:dyDescent="0.2">
      <c r="B181" s="32" t="s">
        <v>172</v>
      </c>
      <c r="D181" s="80"/>
      <c r="E181" s="66" t="str">
        <f>IF(D181&lt;43499,"Incorrect",IF(D181&gt;43501,"Incorrect","Correct"))</f>
        <v>Incorrect</v>
      </c>
      <c r="F181" s="59"/>
    </row>
    <row r="182" spans="1:6" x14ac:dyDescent="0.2">
      <c r="B182" s="1" t="s">
        <v>21</v>
      </c>
      <c r="D182" s="80"/>
      <c r="F182" s="59"/>
    </row>
    <row r="183" spans="1:6" x14ac:dyDescent="0.2">
      <c r="B183" s="32" t="s">
        <v>173</v>
      </c>
      <c r="D183" s="80"/>
    </row>
    <row r="184" spans="1:6" x14ac:dyDescent="0.2">
      <c r="B184" s="32" t="s">
        <v>174</v>
      </c>
      <c r="D184" s="80"/>
      <c r="E184" s="66" t="str">
        <f>IF(D184&lt;2499,"Incorrect",IF(D184&gt;2501,"Incorrect","Correct"))</f>
        <v>Incorrect</v>
      </c>
      <c r="F184" s="55"/>
    </row>
    <row r="185" spans="1:6" x14ac:dyDescent="0.2">
      <c r="D185" s="72"/>
    </row>
    <row r="186" spans="1:6" ht="15.75" x14ac:dyDescent="0.25">
      <c r="B186" s="49" t="s">
        <v>87</v>
      </c>
      <c r="D186" s="72"/>
    </row>
    <row r="187" spans="1:6" x14ac:dyDescent="0.2">
      <c r="D187" s="72"/>
    </row>
    <row r="188" spans="1:6" x14ac:dyDescent="0.2">
      <c r="B188" s="5" t="s">
        <v>52</v>
      </c>
      <c r="C188" s="5"/>
      <c r="D188" s="5"/>
    </row>
    <row r="189" spans="1:6" x14ac:dyDescent="0.2">
      <c r="B189" s="92" t="s">
        <v>91</v>
      </c>
      <c r="C189" s="92"/>
      <c r="D189" s="92"/>
    </row>
    <row r="190" spans="1:6" x14ac:dyDescent="0.2">
      <c r="B190" s="5" t="s">
        <v>176</v>
      </c>
    </row>
    <row r="191" spans="1:6" x14ac:dyDescent="0.2">
      <c r="B191" s="1" t="s">
        <v>53</v>
      </c>
      <c r="D191" s="24">
        <v>94000</v>
      </c>
    </row>
    <row r="192" spans="1:6" x14ac:dyDescent="0.2">
      <c r="B192" s="32" t="s">
        <v>177</v>
      </c>
      <c r="D192" s="80"/>
      <c r="E192" s="66" t="str">
        <f>IF(D192&lt;39998,"Incorrect",IF(D192&gt;40002,"Incorrect","Correct"))</f>
        <v>Incorrect</v>
      </c>
    </row>
    <row r="193" spans="1:6" x14ac:dyDescent="0.2">
      <c r="B193" s="1" t="s">
        <v>54</v>
      </c>
      <c r="D193" s="80"/>
      <c r="E193" s="66" t="str">
        <f>IF(D193&lt;133999,"Incorrect",IF(D193&gt;134001,"Incorrect","Correct"))</f>
        <v>Incorrect</v>
      </c>
    </row>
    <row r="194" spans="1:6" x14ac:dyDescent="0.2">
      <c r="D194" s="72"/>
    </row>
    <row r="195" spans="1:6" x14ac:dyDescent="0.2">
      <c r="B195" s="1" t="s">
        <v>55</v>
      </c>
    </row>
    <row r="196" spans="1:6" x14ac:dyDescent="0.2">
      <c r="B196" s="1" t="s">
        <v>92</v>
      </c>
      <c r="D196" s="24">
        <f>D193</f>
        <v>0</v>
      </c>
    </row>
    <row r="197" spans="1:6" x14ac:dyDescent="0.2">
      <c r="B197" s="32" t="s">
        <v>93</v>
      </c>
      <c r="D197" s="82"/>
      <c r="E197" s="5" t="s">
        <v>56</v>
      </c>
    </row>
    <row r="198" spans="1:6" x14ac:dyDescent="0.2">
      <c r="B198" s="32" t="s">
        <v>36</v>
      </c>
      <c r="D198" s="79"/>
      <c r="E198" s="5" t="s">
        <v>57</v>
      </c>
      <c r="F198" s="66" t="str">
        <f>IF(D198&lt;6.69,"Incorrect",IF(D198&gt;6.71,"Incorrect","Correct"))</f>
        <v>Incorrect</v>
      </c>
    </row>
    <row r="199" spans="1:6" x14ac:dyDescent="0.2">
      <c r="C199" s="72"/>
      <c r="D199" s="72"/>
      <c r="E199" s="72"/>
      <c r="F199" s="72"/>
    </row>
    <row r="200" spans="1:6" ht="15.75" x14ac:dyDescent="0.25">
      <c r="B200" s="49" t="s">
        <v>88</v>
      </c>
      <c r="C200" s="72"/>
      <c r="D200" s="72"/>
      <c r="E200" s="72"/>
      <c r="F200" s="72"/>
    </row>
    <row r="201" spans="1:6" x14ac:dyDescent="0.2">
      <c r="B201" s="65" t="s">
        <v>186</v>
      </c>
    </row>
    <row r="202" spans="1:6" x14ac:dyDescent="0.2">
      <c r="A202" s="37" t="s">
        <v>1</v>
      </c>
      <c r="B202" s="5" t="s">
        <v>104</v>
      </c>
    </row>
    <row r="203" spans="1:6" x14ac:dyDescent="0.2">
      <c r="B203" s="1" t="s">
        <v>66</v>
      </c>
    </row>
    <row r="204" spans="1:6" x14ac:dyDescent="0.2">
      <c r="B204" s="1" t="s">
        <v>67</v>
      </c>
      <c r="E204" s="80">
        <v>12000</v>
      </c>
      <c r="F204" s="81"/>
    </row>
    <row r="205" spans="1:6" x14ac:dyDescent="0.2">
      <c r="B205" s="1" t="s">
        <v>68</v>
      </c>
      <c r="E205" s="80">
        <v>30000</v>
      </c>
      <c r="F205" s="81"/>
    </row>
    <row r="206" spans="1:6" x14ac:dyDescent="0.2">
      <c r="B206" s="1" t="s">
        <v>69</v>
      </c>
      <c r="E206" s="80">
        <v>42000</v>
      </c>
      <c r="F206" s="81"/>
    </row>
    <row r="207" spans="1:6" x14ac:dyDescent="0.2">
      <c r="B207" s="1" t="s">
        <v>70</v>
      </c>
      <c r="E207" s="80">
        <v>18000</v>
      </c>
      <c r="F207" s="81"/>
    </row>
    <row r="208" spans="1:6" x14ac:dyDescent="0.2">
      <c r="B208" s="1" t="s">
        <v>71</v>
      </c>
      <c r="E208" s="80">
        <v>24000</v>
      </c>
      <c r="F208" s="81"/>
    </row>
    <row r="209" spans="1:7" x14ac:dyDescent="0.2">
      <c r="B209" s="1" t="s">
        <v>105</v>
      </c>
      <c r="E209" s="80"/>
      <c r="F209" s="80">
        <v>19000</v>
      </c>
      <c r="G209" s="66" t="str">
        <f>IF(F209&lt;18998,"Incorrect",IF(F209&gt;19002,"Incorrect","Correct"))</f>
        <v>Correct</v>
      </c>
    </row>
    <row r="210" spans="1:7" x14ac:dyDescent="0.2">
      <c r="B210" s="32" t="s">
        <v>175</v>
      </c>
      <c r="E210" s="81"/>
      <c r="F210" s="80">
        <v>58000</v>
      </c>
    </row>
    <row r="211" spans="1:7" x14ac:dyDescent="0.2">
      <c r="B211" s="1" t="s">
        <v>72</v>
      </c>
      <c r="E211" s="81"/>
      <c r="F211" s="80">
        <v>87000</v>
      </c>
    </row>
    <row r="212" spans="1:7" x14ac:dyDescent="0.2">
      <c r="B212" s="1" t="s">
        <v>73</v>
      </c>
      <c r="E212" s="81"/>
      <c r="F212" s="80">
        <v>164000</v>
      </c>
      <c r="G212" s="66" t="str">
        <f>IF(F212&lt;163998,"Incorrect",IF(F212&gt;164002,"Incorrect","Correct"))</f>
        <v>Correct</v>
      </c>
    </row>
    <row r="213" spans="1:7" x14ac:dyDescent="0.2">
      <c r="B213" s="1" t="s">
        <v>74</v>
      </c>
      <c r="E213" s="81"/>
      <c r="F213" s="80">
        <v>56000</v>
      </c>
    </row>
    <row r="214" spans="1:7" x14ac:dyDescent="0.2">
      <c r="E214" s="81"/>
      <c r="F214" s="80">
        <v>220000</v>
      </c>
      <c r="G214" s="66" t="str">
        <f>IF(F214&lt;219998,"Incorrect",IF(F214&gt;220002,"Incorrect","Correct"))</f>
        <v>Correct</v>
      </c>
    </row>
    <row r="215" spans="1:7" x14ac:dyDescent="0.2">
      <c r="B215" s="1" t="s">
        <v>75</v>
      </c>
      <c r="E215" s="81"/>
      <c r="F215" s="80">
        <v>65000</v>
      </c>
    </row>
    <row r="216" spans="1:7" x14ac:dyDescent="0.2">
      <c r="B216" s="1" t="s">
        <v>76</v>
      </c>
      <c r="E216" s="81"/>
      <c r="F216" s="80">
        <v>155000</v>
      </c>
      <c r="G216" s="66" t="str">
        <f>IF(F216&lt;154998,"Incorrect",IF(F216&gt;155002,"Incorrect","Correct"))</f>
        <v>Correct</v>
      </c>
    </row>
    <row r="217" spans="1:7" x14ac:dyDescent="0.2">
      <c r="D217" s="72"/>
      <c r="E217" s="72"/>
      <c r="F217" s="72"/>
    </row>
    <row r="218" spans="1:7" x14ac:dyDescent="0.2">
      <c r="A218" s="37" t="s">
        <v>2</v>
      </c>
      <c r="B218" s="5" t="s">
        <v>106</v>
      </c>
      <c r="D218" s="72"/>
      <c r="E218" s="72"/>
      <c r="F218" s="72"/>
    </row>
    <row r="219" spans="1:7" x14ac:dyDescent="0.2">
      <c r="B219" s="1" t="s">
        <v>78</v>
      </c>
      <c r="D219" s="72"/>
      <c r="E219" s="80">
        <v>35000</v>
      </c>
      <c r="F219" s="72"/>
    </row>
    <row r="220" spans="1:7" x14ac:dyDescent="0.2">
      <c r="B220" s="1" t="s">
        <v>79</v>
      </c>
      <c r="E220" s="24">
        <f>F216</f>
        <v>155000</v>
      </c>
    </row>
    <row r="221" spans="1:7" x14ac:dyDescent="0.2">
      <c r="B221" s="1" t="s">
        <v>107</v>
      </c>
      <c r="D221" s="72"/>
      <c r="E221" s="80">
        <v>190000</v>
      </c>
      <c r="F221" s="66" t="str">
        <f>IF(E221&lt;189998,"Incorrect",IF(E221&gt;190002,"Incorrect","Correct"))</f>
        <v>Correct</v>
      </c>
    </row>
    <row r="222" spans="1:7" x14ac:dyDescent="0.2">
      <c r="B222" s="1" t="s">
        <v>81</v>
      </c>
      <c r="D222" s="72"/>
      <c r="E222" s="80">
        <v>42000</v>
      </c>
    </row>
    <row r="223" spans="1:7" x14ac:dyDescent="0.2">
      <c r="B223" s="1" t="s">
        <v>82</v>
      </c>
      <c r="D223" s="72"/>
      <c r="E223" s="80">
        <v>148000</v>
      </c>
      <c r="F223" s="66" t="str">
        <f>IF(E223&lt;147998,"Incorrect",IF(E223&gt;148002,"Incorrect","Correct"))</f>
        <v>Correct</v>
      </c>
    </row>
    <row r="224" spans="1:7" x14ac:dyDescent="0.2">
      <c r="B224" s="1" t="s">
        <v>108</v>
      </c>
      <c r="D224" s="72"/>
      <c r="E224" s="80">
        <v>4000</v>
      </c>
    </row>
    <row r="225" spans="1:6" x14ac:dyDescent="0.2">
      <c r="B225" s="1" t="s">
        <v>109</v>
      </c>
      <c r="D225" s="72"/>
      <c r="E225" s="80">
        <v>152000</v>
      </c>
      <c r="F225" s="66" t="str">
        <f>IF(E225&lt;151998,"Incorrect",IF(E225&gt;152002,"Incorrect","Correct"))</f>
        <v>Correct</v>
      </c>
    </row>
    <row r="226" spans="1:6" x14ac:dyDescent="0.2">
      <c r="D226" s="72"/>
      <c r="E226" s="72"/>
      <c r="F226" s="72"/>
    </row>
    <row r="227" spans="1:6" ht="15.75" x14ac:dyDescent="0.25">
      <c r="B227" s="49" t="s">
        <v>89</v>
      </c>
      <c r="D227" s="72"/>
      <c r="E227" s="72"/>
      <c r="F227" s="72"/>
    </row>
    <row r="228" spans="1:6" x14ac:dyDescent="0.2">
      <c r="D228" s="72"/>
      <c r="E228" s="72"/>
      <c r="F228" s="72"/>
    </row>
    <row r="229" spans="1:6" x14ac:dyDescent="0.2">
      <c r="A229" s="37" t="s">
        <v>1</v>
      </c>
      <c r="B229" s="1" t="s">
        <v>94</v>
      </c>
      <c r="D229" s="51">
        <v>473000</v>
      </c>
    </row>
    <row r="230" spans="1:6" x14ac:dyDescent="0.2">
      <c r="B230" s="32" t="s">
        <v>96</v>
      </c>
      <c r="D230" s="84">
        <v>485000</v>
      </c>
    </row>
    <row r="231" spans="1:6" x14ac:dyDescent="0.2">
      <c r="B231" s="1" t="s">
        <v>95</v>
      </c>
      <c r="D231" s="84">
        <v>12000</v>
      </c>
      <c r="E231" s="66" t="str">
        <f>IF(D231&lt;11999,"Incorrect",IF(D231&gt;12001,"Incorrect","Correct"))</f>
        <v>Correct</v>
      </c>
    </row>
    <row r="232" spans="1:6" x14ac:dyDescent="0.2">
      <c r="D232" s="85"/>
      <c r="E232" s="72"/>
    </row>
    <row r="233" spans="1:6" x14ac:dyDescent="0.2">
      <c r="A233" s="37" t="s">
        <v>2</v>
      </c>
      <c r="B233" s="1" t="s">
        <v>66</v>
      </c>
      <c r="D233" s="85"/>
      <c r="E233" s="72"/>
    </row>
    <row r="234" spans="1:6" x14ac:dyDescent="0.2">
      <c r="B234" s="1" t="s">
        <v>67</v>
      </c>
      <c r="D234" s="80">
        <v>20000</v>
      </c>
      <c r="E234" s="85"/>
    </row>
    <row r="235" spans="1:6" x14ac:dyDescent="0.2">
      <c r="B235" s="1" t="s">
        <v>97</v>
      </c>
      <c r="D235" s="80">
        <v>400000</v>
      </c>
      <c r="E235" s="85"/>
    </row>
    <row r="236" spans="1:6" x14ac:dyDescent="0.2">
      <c r="B236" s="1" t="s">
        <v>98</v>
      </c>
      <c r="D236" s="80">
        <v>420000</v>
      </c>
      <c r="E236" s="85"/>
    </row>
    <row r="237" spans="1:6" x14ac:dyDescent="0.2">
      <c r="B237" s="1" t="s">
        <v>99</v>
      </c>
      <c r="D237" s="80">
        <v>30000</v>
      </c>
      <c r="E237" s="85"/>
    </row>
    <row r="238" spans="1:6" x14ac:dyDescent="0.2">
      <c r="B238" s="1" t="s">
        <v>71</v>
      </c>
      <c r="D238" s="80">
        <v>390000</v>
      </c>
      <c r="E238" s="85"/>
    </row>
    <row r="239" spans="1:6" x14ac:dyDescent="0.2">
      <c r="B239" s="1" t="s">
        <v>100</v>
      </c>
      <c r="D239" s="80">
        <v>375000</v>
      </c>
      <c r="E239" s="84"/>
    </row>
    <row r="240" spans="1:6" x14ac:dyDescent="0.2">
      <c r="B240" s="1" t="s">
        <v>4</v>
      </c>
      <c r="D240" s="81"/>
      <c r="E240" s="84">
        <v>60000</v>
      </c>
    </row>
    <row r="241" spans="1:7" x14ac:dyDescent="0.2">
      <c r="B241" s="1" t="s">
        <v>101</v>
      </c>
      <c r="D241" s="81"/>
      <c r="E241" s="84">
        <v>485000</v>
      </c>
    </row>
    <row r="242" spans="1:7" x14ac:dyDescent="0.2">
      <c r="B242" s="1" t="s">
        <v>73</v>
      </c>
      <c r="D242" s="81"/>
      <c r="E242" s="84">
        <v>920000</v>
      </c>
      <c r="F242" s="66" t="str">
        <f>IF(E242&lt;919998,"Incorrect",IF(E242&gt;920002,"Incorrect","Correct"))</f>
        <v>Correct</v>
      </c>
    </row>
    <row r="243" spans="1:7" x14ac:dyDescent="0.2">
      <c r="B243" s="1" t="s">
        <v>102</v>
      </c>
      <c r="D243" s="81"/>
      <c r="E243" s="84">
        <v>40000</v>
      </c>
    </row>
    <row r="244" spans="1:7" x14ac:dyDescent="0.2">
      <c r="D244" s="81"/>
      <c r="E244" s="84">
        <v>960000</v>
      </c>
    </row>
    <row r="245" spans="1:7" x14ac:dyDescent="0.2">
      <c r="B245" s="1" t="s">
        <v>103</v>
      </c>
      <c r="D245" s="81"/>
      <c r="E245" s="84">
        <v>70000</v>
      </c>
    </row>
    <row r="246" spans="1:7" x14ac:dyDescent="0.2">
      <c r="B246" s="1" t="s">
        <v>76</v>
      </c>
      <c r="D246" s="81"/>
      <c r="E246" s="84">
        <v>890000</v>
      </c>
      <c r="F246" s="66" t="str">
        <f>IF(E246&lt;889998,"Incorrect",IF(E246&gt;890002,"Incorrect","Correct"))</f>
        <v>Correct</v>
      </c>
    </row>
    <row r="247" spans="1:7" x14ac:dyDescent="0.2">
      <c r="D247" s="50"/>
    </row>
    <row r="248" spans="1:7" ht="15.75" x14ac:dyDescent="0.25">
      <c r="B248" s="49" t="s">
        <v>90</v>
      </c>
    </row>
    <row r="250" spans="1:7" x14ac:dyDescent="0.2">
      <c r="A250" s="37" t="s">
        <v>110</v>
      </c>
      <c r="B250" s="32" t="s">
        <v>187</v>
      </c>
      <c r="D250" s="80">
        <v>800000</v>
      </c>
      <c r="E250" s="66" t="str">
        <f>IF(D250&lt;799998,"Incorrect",IF(D250&gt;800002,"Incorrect","Correct"))</f>
        <v>Correct</v>
      </c>
      <c r="G250"/>
    </row>
    <row r="251" spans="1:7" x14ac:dyDescent="0.2">
      <c r="B251" s="32" t="s">
        <v>111</v>
      </c>
      <c r="D251" s="86">
        <v>500000</v>
      </c>
      <c r="E251" s="66" t="str">
        <f>IF(D251&lt;499998,"Incorrect",IF(D251&gt;500002,"Incorrect","Correct"))</f>
        <v>Correct</v>
      </c>
    </row>
    <row r="252" spans="1:7" x14ac:dyDescent="0.2">
      <c r="B252" s="52" t="s">
        <v>112</v>
      </c>
      <c r="D252" s="72"/>
    </row>
    <row r="253" spans="1:7" x14ac:dyDescent="0.2">
      <c r="B253" s="32" t="s">
        <v>113</v>
      </c>
      <c r="D253" s="72"/>
      <c r="E253" s="87">
        <v>1.6</v>
      </c>
      <c r="F253" s="66" t="str">
        <f>IF(E253&lt;1.59,"Incorrect",IF(E253&gt;1.61,"Incorrect","Correct"))</f>
        <v>Correct</v>
      </c>
    </row>
    <row r="255" spans="1:7" x14ac:dyDescent="0.2">
      <c r="A255" s="53" t="s">
        <v>114</v>
      </c>
      <c r="B255" s="88" t="s">
        <v>115</v>
      </c>
      <c r="C255" s="88"/>
      <c r="D255" s="88"/>
      <c r="E255" s="88"/>
      <c r="F255" s="88"/>
    </row>
    <row r="256" spans="1:7" x14ac:dyDescent="0.2">
      <c r="B256" s="88"/>
      <c r="C256" s="88"/>
      <c r="D256" s="88"/>
      <c r="E256" s="88"/>
      <c r="F256" s="88"/>
    </row>
    <row r="258" spans="2:5" x14ac:dyDescent="0.2">
      <c r="B258" s="32" t="s">
        <v>188</v>
      </c>
      <c r="D258" s="80">
        <v>20000</v>
      </c>
    </row>
    <row r="259" spans="2:5" x14ac:dyDescent="0.2">
      <c r="B259" s="1" t="s">
        <v>116</v>
      </c>
      <c r="D259" s="80">
        <v>510000</v>
      </c>
    </row>
    <row r="260" spans="2:5" x14ac:dyDescent="0.2">
      <c r="B260" s="32" t="s">
        <v>189</v>
      </c>
      <c r="D260" s="80">
        <v>530000</v>
      </c>
    </row>
    <row r="261" spans="2:5" x14ac:dyDescent="0.2">
      <c r="B261" s="1" t="s">
        <v>70</v>
      </c>
      <c r="D261" s="80">
        <v>80000</v>
      </c>
    </row>
    <row r="262" spans="2:5" x14ac:dyDescent="0.2">
      <c r="B262" s="1" t="s">
        <v>71</v>
      </c>
      <c r="D262" s="80">
        <v>450000</v>
      </c>
      <c r="E262" s="66" t="str">
        <f>IF(D262&lt;449999,"Incorrect",IF(D262&gt;450001,"Incorrect","Correct"))</f>
        <v>Correct</v>
      </c>
    </row>
    <row r="263" spans="2:5" x14ac:dyDescent="0.2">
      <c r="D263" s="72"/>
    </row>
    <row r="264" spans="2:5" x14ac:dyDescent="0.2">
      <c r="B264" s="5" t="s">
        <v>117</v>
      </c>
      <c r="D264" s="72"/>
    </row>
    <row r="265" spans="2:5" x14ac:dyDescent="0.2">
      <c r="B265" s="1" t="s">
        <v>118</v>
      </c>
      <c r="D265" s="80">
        <v>170000</v>
      </c>
    </row>
    <row r="266" spans="2:5" x14ac:dyDescent="0.2">
      <c r="B266" s="1" t="s">
        <v>119</v>
      </c>
      <c r="D266" s="80">
        <v>48000</v>
      </c>
    </row>
    <row r="267" spans="2:5" x14ac:dyDescent="0.2">
      <c r="B267" s="1" t="s">
        <v>120</v>
      </c>
      <c r="D267" s="80">
        <v>260000</v>
      </c>
    </row>
    <row r="268" spans="2:5" x14ac:dyDescent="0.2">
      <c r="B268" s="1" t="s">
        <v>121</v>
      </c>
      <c r="D268" s="80">
        <v>950000</v>
      </c>
    </row>
    <row r="269" spans="2:5" x14ac:dyDescent="0.2">
      <c r="B269" s="1" t="s">
        <v>122</v>
      </c>
      <c r="D269" s="80">
        <v>7000</v>
      </c>
    </row>
    <row r="270" spans="2:5" x14ac:dyDescent="0.2">
      <c r="B270" s="1" t="s">
        <v>123</v>
      </c>
      <c r="D270" s="80">
        <v>180000</v>
      </c>
    </row>
    <row r="271" spans="2:5" x14ac:dyDescent="0.2">
      <c r="B271" s="1" t="s">
        <v>124</v>
      </c>
      <c r="D271" s="80">
        <v>760000</v>
      </c>
      <c r="E271" s="66" t="str">
        <f>IF(D271&lt;759999,"Incorrect",IF(D271&gt;760001,"Incorrect","Correct"))</f>
        <v>Correct</v>
      </c>
    </row>
    <row r="272" spans="2:5" x14ac:dyDescent="0.2">
      <c r="B272" s="1" t="s">
        <v>125</v>
      </c>
      <c r="D272" s="80">
        <v>720000</v>
      </c>
      <c r="E272" s="66" t="str">
        <f>IF(D272&lt;719999,"Incorrect",IF(D272&gt;720001,"Incorrect","Correct"))</f>
        <v>Correct</v>
      </c>
    </row>
    <row r="273" spans="1:6" x14ac:dyDescent="0.2">
      <c r="B273" s="1" t="s">
        <v>85</v>
      </c>
      <c r="D273" s="80">
        <v>40000</v>
      </c>
      <c r="E273" s="66" t="str">
        <f>IF(D273&lt;39999,"Incorrect",IF(D273&gt;40001,"Incorrect","Correct"))</f>
        <v>Correct</v>
      </c>
    </row>
    <row r="275" spans="1:6" x14ac:dyDescent="0.2">
      <c r="A275" s="37" t="s">
        <v>2</v>
      </c>
      <c r="B275" s="93" t="s">
        <v>127</v>
      </c>
      <c r="C275" s="93"/>
      <c r="D275" s="93"/>
      <c r="E275" s="93"/>
    </row>
    <row r="276" spans="1:6" x14ac:dyDescent="0.2">
      <c r="B276" s="92" t="s">
        <v>128</v>
      </c>
      <c r="C276" s="92"/>
      <c r="D276" s="92"/>
      <c r="E276" s="92"/>
    </row>
    <row r="277" spans="1:6" x14ac:dyDescent="0.2">
      <c r="B277" s="1" t="s">
        <v>66</v>
      </c>
    </row>
    <row r="278" spans="1:6" x14ac:dyDescent="0.2">
      <c r="B278" s="1" t="s">
        <v>67</v>
      </c>
      <c r="D278" s="80">
        <v>20000</v>
      </c>
      <c r="E278" s="81"/>
    </row>
    <row r="279" spans="1:6" x14ac:dyDescent="0.2">
      <c r="B279" s="1" t="s">
        <v>97</v>
      </c>
      <c r="D279" s="80">
        <v>510000</v>
      </c>
      <c r="E279" s="81"/>
    </row>
    <row r="280" spans="1:6" x14ac:dyDescent="0.2">
      <c r="B280" s="1" t="s">
        <v>69</v>
      </c>
      <c r="D280" s="80">
        <v>530000</v>
      </c>
      <c r="E280" s="81"/>
    </row>
    <row r="281" spans="1:6" x14ac:dyDescent="0.2">
      <c r="B281" s="1" t="s">
        <v>99</v>
      </c>
      <c r="D281" s="80">
        <v>80000</v>
      </c>
      <c r="E281" s="81"/>
    </row>
    <row r="282" spans="1:6" x14ac:dyDescent="0.2">
      <c r="B282" s="1" t="s">
        <v>71</v>
      </c>
      <c r="D282" s="81"/>
      <c r="E282" s="80">
        <v>450000</v>
      </c>
    </row>
    <row r="283" spans="1:6" x14ac:dyDescent="0.2">
      <c r="B283" s="1" t="s">
        <v>4</v>
      </c>
      <c r="D283" s="81"/>
      <c r="E283" s="80">
        <v>90000</v>
      </c>
    </row>
    <row r="284" spans="1:6" x14ac:dyDescent="0.2">
      <c r="B284" s="1" t="s">
        <v>126</v>
      </c>
      <c r="D284" s="81"/>
      <c r="E284" s="80">
        <v>720000</v>
      </c>
    </row>
    <row r="285" spans="1:6" x14ac:dyDescent="0.2">
      <c r="B285" s="1" t="s">
        <v>73</v>
      </c>
      <c r="D285" s="81"/>
      <c r="E285" s="80">
        <v>1260000</v>
      </c>
      <c r="F285" s="66" t="str">
        <f>IF(E285&lt;1259998,"Incorrect",IF(E285&gt;1260002,"Incorrect","Correct"))</f>
        <v>Correct</v>
      </c>
    </row>
    <row r="286" spans="1:6" x14ac:dyDescent="0.2">
      <c r="B286" s="1" t="s">
        <v>102</v>
      </c>
      <c r="D286" s="81"/>
      <c r="E286" s="80">
        <v>150000</v>
      </c>
    </row>
    <row r="287" spans="1:6" x14ac:dyDescent="0.2">
      <c r="D287" s="81"/>
      <c r="E287" s="80">
        <v>1410000</v>
      </c>
    </row>
    <row r="288" spans="1:6" x14ac:dyDescent="0.2">
      <c r="B288" s="1" t="s">
        <v>103</v>
      </c>
      <c r="D288" s="81"/>
      <c r="E288" s="80">
        <v>70000</v>
      </c>
    </row>
    <row r="289" spans="1:6" x14ac:dyDescent="0.2">
      <c r="B289" s="1" t="s">
        <v>76</v>
      </c>
      <c r="D289" s="81"/>
      <c r="E289" s="80">
        <v>1340000</v>
      </c>
      <c r="F289" s="66" t="str">
        <f>IF(E289&lt;1339998,"Incorrect",IF(E289&gt;1340002,"Incorrect","Correct"))</f>
        <v>Correct</v>
      </c>
    </row>
    <row r="290" spans="1:6" x14ac:dyDescent="0.2">
      <c r="D290" s="72"/>
      <c r="E290" s="72"/>
    </row>
    <row r="291" spans="1:6" x14ac:dyDescent="0.2">
      <c r="A291" s="37" t="s">
        <v>8</v>
      </c>
      <c r="B291" s="5" t="s">
        <v>129</v>
      </c>
      <c r="D291" s="72"/>
      <c r="E291" s="72"/>
    </row>
    <row r="292" spans="1:6" x14ac:dyDescent="0.2">
      <c r="B292" s="1" t="s">
        <v>78</v>
      </c>
      <c r="D292" s="80">
        <v>260000</v>
      </c>
      <c r="E292" s="72"/>
    </row>
    <row r="293" spans="1:6" x14ac:dyDescent="0.2">
      <c r="B293" s="1" t="s">
        <v>79</v>
      </c>
      <c r="D293" s="80">
        <v>1340000</v>
      </c>
      <c r="E293" s="72"/>
    </row>
    <row r="294" spans="1:6" x14ac:dyDescent="0.2">
      <c r="B294" s="32" t="s">
        <v>182</v>
      </c>
      <c r="D294" s="80">
        <v>1600000</v>
      </c>
      <c r="E294" s="66" t="str">
        <f>IF(D294&lt;1599999,"Incorrect",IF(D294&gt;1600001,"Incorrect","Correct"))</f>
        <v>Correct</v>
      </c>
    </row>
    <row r="295" spans="1:6" x14ac:dyDescent="0.2">
      <c r="B295" s="1" t="s">
        <v>81</v>
      </c>
      <c r="D295" s="80">
        <v>400000</v>
      </c>
    </row>
    <row r="296" spans="1:6" x14ac:dyDescent="0.2">
      <c r="B296" s="1" t="s">
        <v>82</v>
      </c>
      <c r="D296" s="80">
        <v>1200000</v>
      </c>
      <c r="E296" s="66" t="str">
        <f>IF(D296&lt;1199999,"Incorrect",IF(D296&gt;1200001,"Incorrect","Correct"))</f>
        <v>Correct</v>
      </c>
    </row>
    <row r="298" spans="1:6" x14ac:dyDescent="0.2">
      <c r="B298" s="88" t="s">
        <v>130</v>
      </c>
      <c r="C298" s="88"/>
      <c r="D298" s="88"/>
      <c r="E298" s="88"/>
    </row>
    <row r="299" spans="1:6" x14ac:dyDescent="0.2">
      <c r="B299" s="88"/>
      <c r="C299" s="88"/>
      <c r="D299" s="88"/>
      <c r="E299" s="88"/>
    </row>
    <row r="300" spans="1:6" x14ac:dyDescent="0.2">
      <c r="B300" s="88"/>
      <c r="C300" s="88"/>
      <c r="D300" s="88"/>
      <c r="E300" s="88"/>
    </row>
    <row r="301" spans="1:6" x14ac:dyDescent="0.2">
      <c r="B301" s="88"/>
      <c r="C301" s="88"/>
      <c r="D301" s="88"/>
      <c r="E301" s="88"/>
    </row>
    <row r="303" spans="1:6" x14ac:dyDescent="0.2">
      <c r="A303" s="37" t="s">
        <v>9</v>
      </c>
      <c r="B303" s="1" t="s">
        <v>3</v>
      </c>
      <c r="C303" s="72"/>
      <c r="D303" s="80">
        <v>8500</v>
      </c>
    </row>
    <row r="304" spans="1:6" x14ac:dyDescent="0.2">
      <c r="B304" s="1" t="s">
        <v>4</v>
      </c>
      <c r="C304" s="72"/>
      <c r="D304" s="80">
        <v>2700</v>
      </c>
    </row>
    <row r="305" spans="1:6" x14ac:dyDescent="0.2">
      <c r="B305" s="32" t="s">
        <v>131</v>
      </c>
      <c r="C305" s="72"/>
      <c r="D305" s="80">
        <v>13600</v>
      </c>
      <c r="E305" s="66" t="str">
        <f>IF(D305&lt;13599,"Incorrect",IF(D305&gt;13601,"Incorrect","Correct"))</f>
        <v>Correct</v>
      </c>
      <c r="F305" s="54"/>
    </row>
    <row r="306" spans="1:6" x14ac:dyDescent="0.2">
      <c r="B306" s="32" t="s">
        <v>181</v>
      </c>
      <c r="C306" s="72"/>
      <c r="D306" s="80">
        <v>24800</v>
      </c>
      <c r="E306" s="66" t="str">
        <f>IF(D306&lt;24799,"Incorrect",IF(D306&gt;24801,"Incorrect","Correct"))</f>
        <v>Correct</v>
      </c>
      <c r="F306" s="54"/>
    </row>
    <row r="307" spans="1:6" x14ac:dyDescent="0.2">
      <c r="C307" s="72"/>
      <c r="D307" s="72"/>
    </row>
    <row r="308" spans="1:6" x14ac:dyDescent="0.2">
      <c r="A308" s="37" t="s">
        <v>10</v>
      </c>
      <c r="B308" s="5" t="s">
        <v>132</v>
      </c>
      <c r="D308" s="72"/>
      <c r="E308" s="72"/>
    </row>
    <row r="309" spans="1:6" x14ac:dyDescent="0.2">
      <c r="B309" s="5" t="s">
        <v>133</v>
      </c>
      <c r="D309" s="72"/>
      <c r="E309" s="72"/>
    </row>
    <row r="310" spans="1:6" x14ac:dyDescent="0.2">
      <c r="D310" s="72"/>
      <c r="E310" s="72"/>
    </row>
    <row r="311" spans="1:6" x14ac:dyDescent="0.2">
      <c r="B311" s="5" t="s">
        <v>134</v>
      </c>
      <c r="D311" s="72"/>
      <c r="E311" s="72"/>
    </row>
    <row r="312" spans="1:6" x14ac:dyDescent="0.2">
      <c r="B312" s="1" t="s">
        <v>135</v>
      </c>
      <c r="D312" s="81"/>
      <c r="E312" s="80">
        <v>70000</v>
      </c>
    </row>
    <row r="313" spans="1:6" x14ac:dyDescent="0.2">
      <c r="B313" s="1" t="s">
        <v>136</v>
      </c>
      <c r="D313" s="80">
        <v>24000</v>
      </c>
      <c r="E313" s="81"/>
    </row>
    <row r="314" spans="1:6" x14ac:dyDescent="0.2">
      <c r="B314" s="32" t="s">
        <v>180</v>
      </c>
      <c r="D314" s="80">
        <v>38400</v>
      </c>
      <c r="E314" s="80">
        <v>62400</v>
      </c>
      <c r="F314" s="66" t="str">
        <f>IF(E314&lt;62399,"Incorrect",IF(E314&gt;62401,"Incorrect","Correct"))</f>
        <v>Correct</v>
      </c>
    </row>
    <row r="315" spans="1:6" x14ac:dyDescent="0.2">
      <c r="B315" s="1" t="s">
        <v>137</v>
      </c>
      <c r="D315" s="81"/>
      <c r="E315" s="80">
        <v>7600</v>
      </c>
      <c r="F315" s="66" t="str">
        <f>IF(E315&lt;7599,"Incorrect",IF(E315&gt;7601,"Incorrect","Correct"))</f>
        <v>Correct</v>
      </c>
    </row>
    <row r="317" spans="1:6" x14ac:dyDescent="0.2">
      <c r="B317" s="5" t="s">
        <v>138</v>
      </c>
    </row>
    <row r="318" spans="1:6" x14ac:dyDescent="0.2">
      <c r="B318" s="1" t="s">
        <v>3</v>
      </c>
      <c r="C318" s="72"/>
      <c r="D318" s="80">
        <v>24000</v>
      </c>
    </row>
    <row r="319" spans="1:6" x14ac:dyDescent="0.2">
      <c r="B319" s="1" t="s">
        <v>4</v>
      </c>
      <c r="C319" s="72"/>
      <c r="D319" s="80">
        <v>7600</v>
      </c>
    </row>
    <row r="320" spans="1:6" x14ac:dyDescent="0.2">
      <c r="B320" s="1" t="s">
        <v>139</v>
      </c>
      <c r="C320" s="72"/>
      <c r="D320" s="80">
        <v>38400</v>
      </c>
    </row>
    <row r="321" spans="2:9" x14ac:dyDescent="0.2">
      <c r="B321" s="32" t="s">
        <v>179</v>
      </c>
      <c r="C321" s="72"/>
      <c r="D321" s="80">
        <v>70000</v>
      </c>
      <c r="E321" s="66" t="str">
        <f>IF(D321&lt;69999,"Incorrect",IF(D321&gt;70001,"Incorrect","Correct"))</f>
        <v>Correct</v>
      </c>
    </row>
    <row r="324" spans="2:9" x14ac:dyDescent="0.2">
      <c r="B324" s="88" t="s">
        <v>140</v>
      </c>
      <c r="C324" s="88"/>
      <c r="D324" s="88"/>
      <c r="E324" s="88"/>
      <c r="F324" s="88"/>
      <c r="G324" s="88"/>
      <c r="H324" s="88"/>
      <c r="I324" s="88"/>
    </row>
    <row r="325" spans="2:9" x14ac:dyDescent="0.2">
      <c r="B325" s="88"/>
      <c r="C325" s="88"/>
      <c r="D325" s="88"/>
      <c r="E325" s="88"/>
      <c r="F325" s="88"/>
      <c r="G325" s="88"/>
      <c r="H325" s="88"/>
      <c r="I325" s="88"/>
    </row>
    <row r="326" spans="2:9" x14ac:dyDescent="0.2">
      <c r="B326" s="88"/>
      <c r="C326" s="88"/>
      <c r="D326" s="88"/>
      <c r="E326" s="88"/>
      <c r="F326" s="88"/>
      <c r="G326" s="88"/>
      <c r="H326" s="88"/>
      <c r="I326" s="88"/>
    </row>
    <row r="328" spans="2:9" ht="18" x14ac:dyDescent="0.25">
      <c r="B328" s="89" t="s">
        <v>22</v>
      </c>
      <c r="C328" s="89"/>
      <c r="D328" s="89"/>
      <c r="E328" s="89"/>
      <c r="F328" s="89"/>
      <c r="G328" s="89"/>
      <c r="H328" s="89"/>
      <c r="I328" s="89"/>
    </row>
  </sheetData>
  <sheetProtection algorithmName="SHA-512" hashValue="LDSRjBDkjUvZOwdpodjq0p6IQjiuBMncwU5MVgwiNFMxhU7PkZrqbsBYaB8jyeoXkKO04f1I/WakEzQ9U344JQ==" saltValue="50eS2SUxY8WENgOQlg6iRQ==" spinCount="100000" sheet="1" objects="1" scenarios="1"/>
  <mergeCells count="14">
    <mergeCell ref="B324:I326"/>
    <mergeCell ref="B328:I328"/>
    <mergeCell ref="B4:J5"/>
    <mergeCell ref="B97:F98"/>
    <mergeCell ref="B189:D189"/>
    <mergeCell ref="B255:F256"/>
    <mergeCell ref="B275:E275"/>
    <mergeCell ref="B276:E276"/>
    <mergeCell ref="B298:E301"/>
    <mergeCell ref="F24:H25"/>
    <mergeCell ref="F50:H51"/>
    <mergeCell ref="F73:H74"/>
    <mergeCell ref="B110:C110"/>
    <mergeCell ref="B111:C111"/>
  </mergeCells>
  <pageMargins left="0.7" right="0.7" top="0.75" bottom="0.75" header="0.3" footer="0.3"/>
  <pageSetup scale="71" fitToHeight="5" orientation="portrait" r:id="rId1"/>
  <drawing r:id="rId2"/>
  <legacyDrawing r:id="rId3"/>
  <oleObjects>
    <mc:AlternateContent xmlns:mc="http://schemas.openxmlformats.org/markup-compatibility/2006">
      <mc:Choice Requires="x14">
        <oleObject progId="Equation.DSMT4" shapeId="1025" r:id="rId4">
          <objectPr defaultSize="0" autoPict="0" r:id="rId5">
            <anchor moveWithCells="1" sizeWithCells="1">
              <from>
                <xdr:col>6</xdr:col>
                <xdr:colOff>0</xdr:colOff>
                <xdr:row>249</xdr:row>
                <xdr:rowOff>0</xdr:rowOff>
              </from>
              <to>
                <xdr:col>13</xdr:col>
                <xdr:colOff>438150</xdr:colOff>
                <xdr:row>255</xdr:row>
                <xdr:rowOff>95250</xdr:rowOff>
              </to>
            </anchor>
          </objectPr>
        </oleObject>
      </mc:Choice>
      <mc:Fallback>
        <oleObject progId="Equation.DSMT4" shapeId="1025" r:id="rId4"/>
      </mc:Fallback>
    </mc:AlternateContent>
    <mc:AlternateContent xmlns:mc="http://schemas.openxmlformats.org/markup-compatibility/2006">
      <mc:Choice Requires="x14">
        <oleObject progId="Equation.DSMT4" shapeId="1026" r:id="rId6">
          <objectPr defaultSize="0" autoPict="0" r:id="rId5">
            <anchor moveWithCells="1" sizeWithCells="1">
              <from>
                <xdr:col>6</xdr:col>
                <xdr:colOff>0</xdr:colOff>
                <xdr:row>249</xdr:row>
                <xdr:rowOff>0</xdr:rowOff>
              </from>
              <to>
                <xdr:col>13</xdr:col>
                <xdr:colOff>438150</xdr:colOff>
                <xdr:row>255</xdr:row>
                <xdr:rowOff>95250</xdr:rowOff>
              </to>
            </anchor>
          </objectPr>
        </oleObject>
      </mc:Choice>
      <mc:Fallback>
        <oleObject progId="Equation.DSMT4" shapeId="1026" r:id="rId6"/>
      </mc:Fallback>
    </mc:AlternateContent>
    <mc:AlternateContent xmlns:mc="http://schemas.openxmlformats.org/markup-compatibility/2006">
      <mc:Choice Requires="x14">
        <oleObject progId="Equation.DSMT4" shapeId="1027" r:id="rId7">
          <objectPr defaultSize="0" autoPict="0" r:id="rId5">
            <anchor moveWithCells="1" sizeWithCells="1">
              <from>
                <xdr:col>6</xdr:col>
                <xdr:colOff>0</xdr:colOff>
                <xdr:row>249</xdr:row>
                <xdr:rowOff>0</xdr:rowOff>
              </from>
              <to>
                <xdr:col>13</xdr:col>
                <xdr:colOff>438150</xdr:colOff>
                <xdr:row>255</xdr:row>
                <xdr:rowOff>95250</xdr:rowOff>
              </to>
            </anchor>
          </objectPr>
        </oleObject>
      </mc:Choice>
      <mc:Fallback>
        <oleObject progId="Equation.DSMT4" shapeId="1027" r:id="rId7"/>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Ch003 Worksheet</vt:lpstr>
      <vt:lpstr>'Ch003 Worksheet'!Print_Area</vt:lpstr>
    </vt:vector>
  </TitlesOfParts>
  <Company>INSEAD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Joos</dc:creator>
  <cp:lastModifiedBy>Miranda Hendrickson</cp:lastModifiedBy>
  <cp:lastPrinted>2017-01-17T20:30:32Z</cp:lastPrinted>
  <dcterms:created xsi:type="dcterms:W3CDTF">1999-11-08T15:03:08Z</dcterms:created>
  <dcterms:modified xsi:type="dcterms:W3CDTF">2017-07-16T02:36:03Z</dcterms:modified>
</cp:coreProperties>
</file>